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450" windowWidth="25440" windowHeight="8595" tabRatio="601" activeTab="0"/>
  </bookViews>
  <sheets>
    <sheet name="DettaglioCamera" sheetId="1" r:id="rId1"/>
    <sheet name="Trasmissione" sheetId="2" r:id="rId2"/>
  </sheets>
  <definedNames>
    <definedName name="_xlnm.Print_Area" localSheetId="0">'DettaglioCamera'!$A$1:$CK$34</definedName>
    <definedName name="_xlnm.Print_Area" localSheetId="1">'Trasmissione'!$A$1:$L$36</definedName>
    <definedName name="_xlnm.Print_Titles" localSheetId="0">'DettaglioCamera'!$A:$B,'DettaglioCamera'!$1:$3</definedName>
  </definedNames>
  <calcPr fullCalcOnLoad="1"/>
</workbook>
</file>

<file path=xl/sharedStrings.xml><?xml version="1.0" encoding="utf-8"?>
<sst xmlns="http://schemas.openxmlformats.org/spreadsheetml/2006/main" count="267" uniqueCount="127">
  <si>
    <t>VOTANTI</t>
  </si>
  <si>
    <t>%</t>
  </si>
  <si>
    <t>Sezioni</t>
  </si>
  <si>
    <t>COMUNE DI MONTEVARCHI</t>
  </si>
  <si>
    <t>A</t>
  </si>
  <si>
    <t>B</t>
  </si>
  <si>
    <t>A + B</t>
  </si>
  <si>
    <t xml:space="preserve">Sezioni scrutinate </t>
  </si>
  <si>
    <t>su 23</t>
  </si>
  <si>
    <t>SEZ.</t>
  </si>
  <si>
    <t>LOCALITA'</t>
  </si>
  <si>
    <t>ISCRITTI</t>
  </si>
  <si>
    <t>SPOGLIO</t>
  </si>
  <si>
    <t>contestati non assegnati</t>
  </si>
  <si>
    <t>schede bianche</t>
  </si>
  <si>
    <t>schede nulle</t>
  </si>
  <si>
    <t>TOTALE SCRUTINATE</t>
  </si>
  <si>
    <t>DI CUI</t>
  </si>
  <si>
    <t>**</t>
  </si>
  <si>
    <t>Piazza C. Battisti</t>
  </si>
  <si>
    <t>via F.lli Rosselli</t>
  </si>
  <si>
    <t>via Michelangelo</t>
  </si>
  <si>
    <t>via Boccaccio</t>
  </si>
  <si>
    <t>via Mincio</t>
  </si>
  <si>
    <t>Moncioni</t>
  </si>
  <si>
    <t>Mercatale</t>
  </si>
  <si>
    <t>Levanella</t>
  </si>
  <si>
    <t>Levane</t>
  </si>
  <si>
    <t>TOTALE</t>
  </si>
  <si>
    <t xml:space="preserve"> </t>
  </si>
  <si>
    <t>SU 23</t>
  </si>
  <si>
    <t>TOTALE                                                       NON VALIDE                                         (1+2+3)</t>
  </si>
  <si>
    <t>MOVIMENTO 5 STELLE</t>
  </si>
  <si>
    <t>M</t>
  </si>
  <si>
    <t>F</t>
  </si>
  <si>
    <t>PARTITO DEMOCRATICO</t>
  </si>
  <si>
    <t>DI CUI                                                  solo candidato</t>
  </si>
  <si>
    <t xml:space="preserve">CANDIDATO  N. 1  </t>
  </si>
  <si>
    <t>LIBERI E UGUALI</t>
  </si>
  <si>
    <t>SOLO CAND.</t>
  </si>
  <si>
    <t>CASAPOUND ITALIA</t>
  </si>
  <si>
    <t>PARTITO COMUNISTA</t>
  </si>
  <si>
    <t>IL POPOLO DELLA FAMIGLIA</t>
  </si>
  <si>
    <t>NOI CON L'ITALIA - UDC</t>
  </si>
  <si>
    <t>ITALIA EUROPA INSIEME</t>
  </si>
  <si>
    <t>PER UNA SINISTRA RIVOLUZIONARIA</t>
  </si>
  <si>
    <t>ITALIA AGLI ITALIANI</t>
  </si>
  <si>
    <t>POTERE AL POPOLO!</t>
  </si>
  <si>
    <t xml:space="preserve">LISTA N.1 </t>
  </si>
  <si>
    <t>VOTI LISTA</t>
  </si>
  <si>
    <t>% LISTA</t>
  </si>
  <si>
    <t>VOTI CAND</t>
  </si>
  <si>
    <t>TOTALE VOTI CANDIDATO</t>
  </si>
  <si>
    <t>TOTALE VOTI LISTA</t>
  </si>
  <si>
    <t xml:space="preserve">CANDIDATO  N. 2  </t>
  </si>
  <si>
    <t>LISTA N.2</t>
  </si>
  <si>
    <t>VOTI CAND.</t>
  </si>
  <si>
    <t xml:space="preserve">CANDIDATO  N. 3  </t>
  </si>
  <si>
    <t>LISTA N.3</t>
  </si>
  <si>
    <t xml:space="preserve">CANDIDATO  N. 4  </t>
  </si>
  <si>
    <t>CANDIDATO  N. 5</t>
  </si>
  <si>
    <t>CANDIDATO  N. 6</t>
  </si>
  <si>
    <t>CANDIDATO  N. 7</t>
  </si>
  <si>
    <t>CANDIDATO  N. 8</t>
  </si>
  <si>
    <t>CANDIDATO  N. 9</t>
  </si>
  <si>
    <t>CANDIDATO  N. 10</t>
  </si>
  <si>
    <t>TOT</t>
  </si>
  <si>
    <t>ELEZIONI POLITICHE 4 MARZO 2018 - CAMERA DEI DEPUTATI</t>
  </si>
  <si>
    <t>LISTA N.5</t>
  </si>
  <si>
    <t>LISTA N.6</t>
  </si>
  <si>
    <t>LISTA N.7</t>
  </si>
  <si>
    <t>LISTA N.9</t>
  </si>
  <si>
    <t>POTERE AL POPOLO</t>
  </si>
  <si>
    <t>CASA POUND</t>
  </si>
  <si>
    <t>COALIZIONE CENTRO-DESTRA</t>
  </si>
  <si>
    <t>FRATELLI D'ITALIA CON GIORGIA MELONI</t>
  </si>
  <si>
    <t>MOVIMENTO POLITICO FORZA ITALIA</t>
  </si>
  <si>
    <t>LISTA N.4A</t>
  </si>
  <si>
    <t>LISTA N.4B</t>
  </si>
  <si>
    <t>LISTA N.4C</t>
  </si>
  <si>
    <t>LISTA N.4D</t>
  </si>
  <si>
    <t>LEGA NORD</t>
  </si>
  <si>
    <t>% CAND.</t>
  </si>
  <si>
    <t>COALIZIONE CENTRO-SINISTRA</t>
  </si>
  <si>
    <t>LISTA N.10A</t>
  </si>
  <si>
    <t>LISTA N.10B</t>
  </si>
  <si>
    <t>LISTA N.10C</t>
  </si>
  <si>
    <t>LISTA N.10D</t>
  </si>
  <si>
    <t>CIVICA POPOLARE LORENZIN</t>
  </si>
  <si>
    <t>ASSOCIAZIONE "+EUROPA"</t>
  </si>
  <si>
    <t>controllo TOT</t>
  </si>
  <si>
    <t>controllo di CUI</t>
  </si>
  <si>
    <t>SILVIA NERI</t>
  </si>
  <si>
    <t>GIUSEPPE MAZZOLI</t>
  </si>
  <si>
    <t>IVANO FERRI</t>
  </si>
  <si>
    <t>FELICE MAURIZIO D'ETTORE</t>
  </si>
  <si>
    <t>VINCENZO ZICCARDI</t>
  </si>
  <si>
    <t>LUCIO BIANCHI</t>
  </si>
  <si>
    <t>MAURO MESCHINI</t>
  </si>
  <si>
    <t>SALVATORE CATELLO</t>
  </si>
  <si>
    <t>ANNALISA CAPPELLETTI</t>
  </si>
  <si>
    <t>MARCO DONATI</t>
  </si>
  <si>
    <t>Sezioni Pervenute</t>
  </si>
  <si>
    <t>Sezioni Totali</t>
  </si>
  <si>
    <t>Elettori</t>
  </si>
  <si>
    <t>Maschi</t>
  </si>
  <si>
    <t>Femmine</t>
  </si>
  <si>
    <t>Totale</t>
  </si>
  <si>
    <t>Votanti</t>
  </si>
  <si>
    <t>Totali</t>
  </si>
  <si>
    <t>Schede</t>
  </si>
  <si>
    <t>Bianche</t>
  </si>
  <si>
    <t>Nulle</t>
  </si>
  <si>
    <t>Contestate</t>
  </si>
  <si>
    <t>CANDIDATO</t>
  </si>
  <si>
    <t>VOTI VALIDI</t>
  </si>
  <si>
    <t xml:space="preserve">DI CUI </t>
  </si>
  <si>
    <t>LISTE COLLEGATE</t>
  </si>
  <si>
    <t>FORZA ITALIA</t>
  </si>
  <si>
    <t>LEGA</t>
  </si>
  <si>
    <t>VOTI</t>
  </si>
  <si>
    <t xml:space="preserve"> + EUROPA</t>
  </si>
  <si>
    <t>TOTALE DI CUI</t>
  </si>
  <si>
    <t>TOTALE LISTE</t>
  </si>
  <si>
    <t>CAMERA DEI DEPUTATI 4/3/2018 MONTEVARCHI</t>
  </si>
  <si>
    <t>controllo tot di cui 1</t>
  </si>
  <si>
    <t>controllo tot di cui 2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</si>
</sst>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#,##0_ ;\-#,##0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* #,##0.00_-;\-* #,##0.00_-;_-* &quot;-&quot;_-;_-@_-"/>
    <numFmt numFmtId="185" formatCode="#,##0.00_ ;\-#,##0.00\ "/>
    <numFmt numFmtId="186" formatCode="00000"/>
    <numFmt numFmtId="187" formatCode="#,##0.0000000000"/>
    <numFmt numFmtId="188" formatCode="[$-410]dddd\ d\ mmmm\ 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10" fontId="6" fillId="33" borderId="13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0" fontId="6" fillId="34" borderId="17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10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 locked="0"/>
    </xf>
    <xf numFmtId="3" fontId="7" fillId="35" borderId="19" xfId="46" applyNumberFormat="1" applyFont="1" applyFill="1" applyBorder="1" applyAlignment="1" applyProtection="1">
      <alignment/>
      <protection/>
    </xf>
    <xf numFmtId="3" fontId="7" fillId="35" borderId="19" xfId="46" applyNumberFormat="1" applyFont="1" applyFill="1" applyBorder="1" applyAlignment="1" applyProtection="1">
      <alignment horizontal="right"/>
      <protection/>
    </xf>
    <xf numFmtId="179" fontId="7" fillId="35" borderId="20" xfId="46" applyNumberFormat="1" applyFont="1" applyFill="1" applyBorder="1" applyAlignment="1" applyProtection="1">
      <alignment/>
      <protection/>
    </xf>
    <xf numFmtId="10" fontId="7" fillId="35" borderId="20" xfId="46" applyNumberFormat="1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23" xfId="0" applyFont="1" applyBorder="1" applyAlignment="1" applyProtection="1">
      <alignment textRotation="90"/>
      <protection/>
    </xf>
    <xf numFmtId="0" fontId="6" fillId="0" borderId="24" xfId="0" applyFont="1" applyBorder="1" applyAlignment="1" applyProtection="1">
      <alignment textRotation="90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textRotation="90" wrapText="1"/>
      <protection/>
    </xf>
    <xf numFmtId="0" fontId="6" fillId="0" borderId="27" xfId="0" applyFont="1" applyBorder="1" applyAlignment="1" applyProtection="1">
      <alignment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wrapText="1"/>
      <protection/>
    </xf>
    <xf numFmtId="1" fontId="6" fillId="33" borderId="13" xfId="0" applyNumberFormat="1" applyFont="1" applyFill="1" applyBorder="1" applyAlignment="1" applyProtection="1">
      <alignment/>
      <protection/>
    </xf>
    <xf numFmtId="0" fontId="6" fillId="33" borderId="33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33" borderId="34" xfId="0" applyNumberFormat="1" applyFont="1" applyFill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0" fontId="6" fillId="34" borderId="35" xfId="0" applyNumberFormat="1" applyFont="1" applyFill="1" applyBorder="1" applyAlignment="1" applyProtection="1">
      <alignment/>
      <protection/>
    </xf>
    <xf numFmtId="0" fontId="6" fillId="34" borderId="14" xfId="0" applyNumberFormat="1" applyFont="1" applyFill="1" applyBorder="1" applyAlignment="1" applyProtection="1">
      <alignment/>
      <protection/>
    </xf>
    <xf numFmtId="0" fontId="6" fillId="34" borderId="36" xfId="0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1" fontId="6" fillId="33" borderId="37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35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/>
      <protection/>
    </xf>
    <xf numFmtId="0" fontId="6" fillId="33" borderId="36" xfId="0" applyNumberFormat="1" applyFont="1" applyFill="1" applyBorder="1" applyAlignment="1" applyProtection="1">
      <alignment/>
      <protection/>
    </xf>
    <xf numFmtId="10" fontId="6" fillId="0" borderId="26" xfId="0" applyNumberFormat="1" applyFont="1" applyBorder="1" applyAlignment="1" applyProtection="1">
      <alignment/>
      <protection/>
    </xf>
    <xf numFmtId="10" fontId="6" fillId="0" borderId="28" xfId="0" applyNumberFormat="1" applyFont="1" applyBorder="1" applyAlignment="1" applyProtection="1">
      <alignment/>
      <protection/>
    </xf>
    <xf numFmtId="10" fontId="6" fillId="0" borderId="27" xfId="0" applyNumberFormat="1" applyFont="1" applyBorder="1" applyAlignment="1" applyProtection="1">
      <alignment/>
      <protection/>
    </xf>
    <xf numFmtId="10" fontId="6" fillId="0" borderId="38" xfId="0" applyNumberFormat="1" applyFont="1" applyBorder="1" applyAlignment="1" applyProtection="1">
      <alignment/>
      <protection/>
    </xf>
    <xf numFmtId="10" fontId="6" fillId="0" borderId="29" xfId="0" applyNumberFormat="1" applyFont="1" applyBorder="1" applyAlignment="1" applyProtection="1">
      <alignment/>
      <protection/>
    </xf>
    <xf numFmtId="10" fontId="6" fillId="0" borderId="29" xfId="0" applyNumberFormat="1" applyFont="1" applyBorder="1" applyAlignment="1" applyProtection="1">
      <alignment horizontal="right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10" fontId="6" fillId="33" borderId="40" xfId="0" applyNumberFormat="1" applyFont="1" applyFill="1" applyBorder="1" applyAlignment="1" applyProtection="1">
      <alignment/>
      <protection/>
    </xf>
    <xf numFmtId="0" fontId="6" fillId="0" borderId="41" xfId="0" applyFont="1" applyBorder="1" applyAlignment="1" applyProtection="1">
      <alignment horizontal="center" wrapText="1"/>
      <protection/>
    </xf>
    <xf numFmtId="3" fontId="6" fillId="36" borderId="13" xfId="0" applyNumberFormat="1" applyFont="1" applyFill="1" applyBorder="1" applyAlignment="1" applyProtection="1">
      <alignment/>
      <protection/>
    </xf>
    <xf numFmtId="0" fontId="6" fillId="36" borderId="14" xfId="0" applyFont="1" applyFill="1" applyBorder="1" applyAlignment="1" applyProtection="1">
      <alignment/>
      <protection locked="0"/>
    </xf>
    <xf numFmtId="0" fontId="6" fillId="36" borderId="15" xfId="0" applyFont="1" applyFill="1" applyBorder="1" applyAlignment="1" applyProtection="1">
      <alignment/>
      <protection locked="0"/>
    </xf>
    <xf numFmtId="0" fontId="6" fillId="36" borderId="35" xfId="0" applyNumberFormat="1" applyFont="1" applyFill="1" applyBorder="1" applyAlignment="1" applyProtection="1">
      <alignment/>
      <protection/>
    </xf>
    <xf numFmtId="0" fontId="6" fillId="36" borderId="16" xfId="0" applyFont="1" applyFill="1" applyBorder="1" applyAlignment="1" applyProtection="1">
      <alignment/>
      <protection locked="0"/>
    </xf>
    <xf numFmtId="10" fontId="6" fillId="36" borderId="13" xfId="0" applyNumberFormat="1" applyFont="1" applyFill="1" applyBorder="1" applyAlignment="1" applyProtection="1">
      <alignment/>
      <protection/>
    </xf>
    <xf numFmtId="0" fontId="6" fillId="36" borderId="14" xfId="0" applyNumberFormat="1" applyFont="1" applyFill="1" applyBorder="1" applyAlignment="1" applyProtection="1">
      <alignment/>
      <protection/>
    </xf>
    <xf numFmtId="0" fontId="6" fillId="36" borderId="36" xfId="0" applyNumberFormat="1" applyFont="1" applyFill="1" applyBorder="1" applyAlignment="1" applyProtection="1">
      <alignment/>
      <protection/>
    </xf>
    <xf numFmtId="0" fontId="6" fillId="36" borderId="22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7" fillId="35" borderId="20" xfId="46" applyNumberFormat="1" applyFont="1" applyFill="1" applyBorder="1" applyAlignment="1" applyProtection="1">
      <alignment/>
      <protection/>
    </xf>
    <xf numFmtId="3" fontId="6" fillId="33" borderId="34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 textRotation="90" wrapText="1"/>
      <protection/>
    </xf>
    <xf numFmtId="0" fontId="8" fillId="0" borderId="15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/>
    </xf>
    <xf numFmtId="0" fontId="1" fillId="33" borderId="35" xfId="0" applyFont="1" applyFill="1" applyBorder="1" applyAlignment="1" applyProtection="1">
      <alignment/>
      <protection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4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1" fillId="33" borderId="33" xfId="0" applyFont="1" applyFill="1" applyBorder="1" applyAlignment="1" applyProtection="1">
      <alignment/>
      <protection locked="0"/>
    </xf>
    <xf numFmtId="1" fontId="6" fillId="33" borderId="48" xfId="0" applyNumberFormat="1" applyFont="1" applyFill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 locked="0"/>
    </xf>
    <xf numFmtId="0" fontId="7" fillId="36" borderId="14" xfId="0" applyFont="1" applyFill="1" applyBorder="1" applyAlignment="1" applyProtection="1">
      <alignment/>
      <protection locked="0"/>
    </xf>
    <xf numFmtId="0" fontId="1" fillId="36" borderId="35" xfId="0" applyFont="1" applyFill="1" applyBorder="1" applyAlignment="1" applyProtection="1">
      <alignment/>
      <protection locked="0"/>
    </xf>
    <xf numFmtId="1" fontId="6" fillId="36" borderId="37" xfId="0" applyNumberFormat="1" applyFont="1" applyFill="1" applyBorder="1" applyAlignment="1" applyProtection="1">
      <alignment/>
      <protection locked="0"/>
    </xf>
    <xf numFmtId="3" fontId="6" fillId="36" borderId="13" xfId="0" applyNumberFormat="1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locked="0"/>
    </xf>
    <xf numFmtId="1" fontId="6" fillId="33" borderId="37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1" fontId="6" fillId="0" borderId="37" xfId="0" applyNumberFormat="1" applyFont="1" applyBorder="1" applyAlignment="1" applyProtection="1">
      <alignment/>
      <protection locked="0"/>
    </xf>
    <xf numFmtId="3" fontId="6" fillId="34" borderId="17" xfId="0" applyNumberFormat="1" applyFont="1" applyFill="1" applyBorder="1" applyAlignment="1" applyProtection="1">
      <alignment/>
      <protection locked="0"/>
    </xf>
    <xf numFmtId="3" fontId="6" fillId="33" borderId="4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3" fontId="6" fillId="36" borderId="36" xfId="0" applyNumberFormat="1" applyFont="1" applyFill="1" applyBorder="1" applyAlignment="1" applyProtection="1">
      <alignment/>
      <protection/>
    </xf>
    <xf numFmtId="3" fontId="6" fillId="33" borderId="36" xfId="0" applyNumberFormat="1" applyFont="1" applyFill="1" applyBorder="1" applyAlignment="1" applyProtection="1">
      <alignment/>
      <protection/>
    </xf>
    <xf numFmtId="0" fontId="6" fillId="36" borderId="16" xfId="0" applyFont="1" applyFill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/>
    </xf>
    <xf numFmtId="3" fontId="0" fillId="36" borderId="15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 textRotation="90" wrapText="1"/>
      <protection/>
    </xf>
    <xf numFmtId="0" fontId="0" fillId="0" borderId="49" xfId="0" applyBorder="1" applyAlignment="1" applyProtection="1">
      <alignment horizontal="center" vertical="center"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36" borderId="22" xfId="0" applyNumberFormat="1" applyFont="1" applyFill="1" applyBorder="1" applyAlignment="1" applyProtection="1">
      <alignment/>
      <protection/>
    </xf>
    <xf numFmtId="3" fontId="6" fillId="33" borderId="22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179" fontId="7" fillId="35" borderId="26" xfId="4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5" fillId="37" borderId="15" xfId="0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wrapText="1"/>
      <protection/>
    </xf>
    <xf numFmtId="3" fontId="15" fillId="0" borderId="15" xfId="0" applyNumberFormat="1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3" fontId="15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50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4" xfId="0" applyBorder="1" applyAlignment="1">
      <alignment vertical="center"/>
    </xf>
    <xf numFmtId="0" fontId="15" fillId="0" borderId="39" xfId="0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22" fontId="11" fillId="0" borderId="43" xfId="0" applyNumberFormat="1" applyFont="1" applyFill="1" applyBorder="1" applyAlignment="1" applyProtection="1">
      <alignment horizontal="center"/>
      <protection/>
    </xf>
    <xf numFmtId="22" fontId="11" fillId="0" borderId="0" xfId="0" applyNumberFormat="1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5" fillId="0" borderId="3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238125</xdr:colOff>
      <xdr:row>6</xdr:row>
      <xdr:rowOff>28575</xdr:rowOff>
    </xdr:from>
    <xdr:to>
      <xdr:col>22</xdr:col>
      <xdr:colOff>457200</xdr:colOff>
      <xdr:row>6</xdr:row>
      <xdr:rowOff>857250</xdr:rowOff>
    </xdr:to>
    <xdr:pic>
      <xdr:nvPicPr>
        <xdr:cNvPr id="1" name="Picture 879" descr="http://dait.interno.gov.it/documenti/trasparenza/Contrassegni/Accettato/Piccolo/047LIBERIEUGUALI_S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6</xdr:row>
      <xdr:rowOff>28575</xdr:rowOff>
    </xdr:from>
    <xdr:to>
      <xdr:col>12</xdr:col>
      <xdr:colOff>419100</xdr:colOff>
      <xdr:row>6</xdr:row>
      <xdr:rowOff>857250</xdr:rowOff>
    </xdr:to>
    <xdr:pic>
      <xdr:nvPicPr>
        <xdr:cNvPr id="2" name="Picture 884" descr="http://dait.interno.gov.it/documenti/trasparenza/Contrassegni/Accettato/Piccolo/006CASAPOUNDITALIA_SI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257175</xdr:colOff>
      <xdr:row>6</xdr:row>
      <xdr:rowOff>28575</xdr:rowOff>
    </xdr:from>
    <xdr:to>
      <xdr:col>43</xdr:col>
      <xdr:colOff>438150</xdr:colOff>
      <xdr:row>6</xdr:row>
      <xdr:rowOff>857250</xdr:rowOff>
    </xdr:to>
    <xdr:pic>
      <xdr:nvPicPr>
        <xdr:cNvPr id="3" name="Picture 885" descr="http://dait.interno.gov.it/documenti/trasparenza/Contrassegni/Accettato/Piccolo/004MOVIMENTO5STELLE_SI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51075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200025</xdr:colOff>
      <xdr:row>6</xdr:row>
      <xdr:rowOff>38100</xdr:rowOff>
    </xdr:from>
    <xdr:to>
      <xdr:col>58</xdr:col>
      <xdr:colOff>438150</xdr:colOff>
      <xdr:row>6</xdr:row>
      <xdr:rowOff>866775</xdr:rowOff>
    </xdr:to>
    <xdr:pic>
      <xdr:nvPicPr>
        <xdr:cNvPr id="4" name="Picture 897" descr="http://dait.interno.gov.it/documenti/trasparenza/Contrassegni/Accettato/Piccolo/017ILPOPOLODELLAFAMIGLIA_SI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37925" y="1543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6</xdr:row>
      <xdr:rowOff>38100</xdr:rowOff>
    </xdr:from>
    <xdr:to>
      <xdr:col>27</xdr:col>
      <xdr:colOff>485775</xdr:colOff>
      <xdr:row>6</xdr:row>
      <xdr:rowOff>857250</xdr:rowOff>
    </xdr:to>
    <xdr:pic>
      <xdr:nvPicPr>
        <xdr:cNvPr id="5" name="Picture 898" descr="http://dait.interno.gov.it/documenti/trasparenza/Contrassegni/Accettato/Piccolo/097FRATELLIDITALIACONGIORGIAMELONI_SIE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97400" y="154305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180975</xdr:colOff>
      <xdr:row>6</xdr:row>
      <xdr:rowOff>38100</xdr:rowOff>
    </xdr:from>
    <xdr:to>
      <xdr:col>33</xdr:col>
      <xdr:colOff>419100</xdr:colOff>
      <xdr:row>6</xdr:row>
      <xdr:rowOff>857250</xdr:rowOff>
    </xdr:to>
    <xdr:pic>
      <xdr:nvPicPr>
        <xdr:cNvPr id="6" name="Picture 899" descr="http://dait.interno.gov.it/documenti/trasparenza/Contrassegni/Accettato/Piccolo/005LEGANORD_SIE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74125" y="15430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342900</xdr:colOff>
      <xdr:row>6</xdr:row>
      <xdr:rowOff>28575</xdr:rowOff>
    </xdr:from>
    <xdr:to>
      <xdr:col>29</xdr:col>
      <xdr:colOff>390525</xdr:colOff>
      <xdr:row>6</xdr:row>
      <xdr:rowOff>857250</xdr:rowOff>
    </xdr:to>
    <xdr:pic>
      <xdr:nvPicPr>
        <xdr:cNvPr id="7" name="Picture 900" descr="http://dait.interno.gov.it/documenti/trasparenza/Contrassegni/Accettato/Piccolo/052FORZAITALIA_SIE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78550" y="153352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171450</xdr:colOff>
      <xdr:row>6</xdr:row>
      <xdr:rowOff>38100</xdr:rowOff>
    </xdr:from>
    <xdr:to>
      <xdr:col>31</xdr:col>
      <xdr:colOff>409575</xdr:colOff>
      <xdr:row>6</xdr:row>
      <xdr:rowOff>857250</xdr:rowOff>
    </xdr:to>
    <xdr:pic>
      <xdr:nvPicPr>
        <xdr:cNvPr id="8" name="Picture 901" descr="http://dait.interno.gov.it/documenti/trasparenza/Contrassegni/Accettato/Piccolo/062NOICONLITALIAUDC_SIE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69200" y="15430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219075</xdr:colOff>
      <xdr:row>6</xdr:row>
      <xdr:rowOff>38100</xdr:rowOff>
    </xdr:from>
    <xdr:to>
      <xdr:col>63</xdr:col>
      <xdr:colOff>457200</xdr:colOff>
      <xdr:row>6</xdr:row>
      <xdr:rowOff>847725</xdr:rowOff>
    </xdr:to>
    <xdr:pic>
      <xdr:nvPicPr>
        <xdr:cNvPr id="9" name="Picture 902" descr="http://dait.interno.gov.it/documenti/trasparenza/Contrassegni/Accettato/Piccolo/076CIVICAPOPOLARELORENZIN_SIE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757350" y="15430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190500</xdr:colOff>
      <xdr:row>6</xdr:row>
      <xdr:rowOff>28575</xdr:rowOff>
    </xdr:from>
    <xdr:to>
      <xdr:col>67</xdr:col>
      <xdr:colOff>428625</xdr:colOff>
      <xdr:row>6</xdr:row>
      <xdr:rowOff>838200</xdr:rowOff>
    </xdr:to>
    <xdr:pic>
      <xdr:nvPicPr>
        <xdr:cNvPr id="10" name="Picture 903" descr="http://dait.interno.gov.it/documenti/trasparenza/Contrassegni/Accettato/Piccolo/014ITALIAEUROPAINSIEME_SIE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319575" y="1533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180975</xdr:colOff>
      <xdr:row>6</xdr:row>
      <xdr:rowOff>28575</xdr:rowOff>
    </xdr:from>
    <xdr:to>
      <xdr:col>69</xdr:col>
      <xdr:colOff>428625</xdr:colOff>
      <xdr:row>6</xdr:row>
      <xdr:rowOff>857250</xdr:rowOff>
    </xdr:to>
    <xdr:pic>
      <xdr:nvPicPr>
        <xdr:cNvPr id="11" name="Picture 904" descr="http://dait.interno.gov.it/documenti/trasparenza/Contrassegni/Accettato/Piccolo/098PARTITODEMOCRATICO_SIE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605450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190500</xdr:colOff>
      <xdr:row>6</xdr:row>
      <xdr:rowOff>28575</xdr:rowOff>
    </xdr:from>
    <xdr:to>
      <xdr:col>65</xdr:col>
      <xdr:colOff>428625</xdr:colOff>
      <xdr:row>6</xdr:row>
      <xdr:rowOff>838200</xdr:rowOff>
    </xdr:to>
    <xdr:pic>
      <xdr:nvPicPr>
        <xdr:cNvPr id="12" name="Picture 905" descr="http://dait.interno.gov.it/documenti/trasparenza/Contrassegni/Accettato/Piccolo/063PIUEUROPA_SIE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024175" y="1533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6</xdr:row>
      <xdr:rowOff>28575</xdr:rowOff>
    </xdr:from>
    <xdr:to>
      <xdr:col>17</xdr:col>
      <xdr:colOff>466725</xdr:colOff>
      <xdr:row>6</xdr:row>
      <xdr:rowOff>857250</xdr:rowOff>
    </xdr:to>
    <xdr:pic>
      <xdr:nvPicPr>
        <xdr:cNvPr id="13" name="Picture 906" descr="http://dait.interno.gov.it/documenti/trasparenza/Contrassegni/Accettato/Piccolo/019PERUNASINISTRARIVOLUZIONARIA_SIE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29900" y="15335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152400</xdr:colOff>
      <xdr:row>6</xdr:row>
      <xdr:rowOff>38100</xdr:rowOff>
    </xdr:from>
    <xdr:to>
      <xdr:col>38</xdr:col>
      <xdr:colOff>400050</xdr:colOff>
      <xdr:row>6</xdr:row>
      <xdr:rowOff>866775</xdr:rowOff>
    </xdr:to>
    <xdr:pic>
      <xdr:nvPicPr>
        <xdr:cNvPr id="14" name="Picture 907" descr="http://dait.interno.gov.it/documenti/trasparenza/Contrassegni/Accettato/Piccolo/037ITALIAAGLIITALIANI_SIE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555450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161925</xdr:colOff>
      <xdr:row>6</xdr:row>
      <xdr:rowOff>38100</xdr:rowOff>
    </xdr:from>
    <xdr:to>
      <xdr:col>48</xdr:col>
      <xdr:colOff>409575</xdr:colOff>
      <xdr:row>6</xdr:row>
      <xdr:rowOff>866775</xdr:rowOff>
    </xdr:to>
    <xdr:pic>
      <xdr:nvPicPr>
        <xdr:cNvPr id="15" name="Picture 908" descr="http://dait.interno.gov.it/documenti/trasparenza/Contrassegni/Accettato/Piccolo/013POTEREALPOPOLO_SIE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708600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180975</xdr:colOff>
      <xdr:row>6</xdr:row>
      <xdr:rowOff>38100</xdr:rowOff>
    </xdr:from>
    <xdr:to>
      <xdr:col>53</xdr:col>
      <xdr:colOff>428625</xdr:colOff>
      <xdr:row>6</xdr:row>
      <xdr:rowOff>866775</xdr:rowOff>
    </xdr:to>
    <xdr:pic>
      <xdr:nvPicPr>
        <xdr:cNvPr id="16" name="Picture 886" descr="http://dait.interno.gov.it/documenti/trasparenza/Contrassegni/Accettato/Piccolo/046PARTITOCOMUNISTA_SI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756600" y="15430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8"/>
  <sheetViews>
    <sheetView tabSelected="1" zoomScalePageLayoutView="0" workbookViewId="0" topLeftCell="A5">
      <pane xSplit="1" topLeftCell="B1" activePane="topRight" state="frozen"/>
      <selection pane="topLeft" activeCell="A1" sqref="A1"/>
      <selection pane="topRight" activeCell="CD23" sqref="CD23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9.7109375" style="0" bestFit="1" customWidth="1"/>
    <col min="4" max="4" width="9.140625" style="0" bestFit="1" customWidth="1"/>
    <col min="5" max="5" width="10.421875" style="0" bestFit="1" customWidth="1"/>
    <col min="6" max="6" width="10.140625" style="0" bestFit="1" customWidth="1"/>
    <col min="7" max="7" width="10.57421875" style="0" bestFit="1" customWidth="1"/>
    <col min="8" max="8" width="11.28125" style="0" bestFit="1" customWidth="1"/>
    <col min="9" max="9" width="9.421875" style="0" bestFit="1" customWidth="1"/>
    <col min="10" max="10" width="6.7109375" style="0" customWidth="1"/>
    <col min="11" max="11" width="12.00390625" style="0" bestFit="1" customWidth="1"/>
    <col min="12" max="12" width="9.140625" style="0" bestFit="1" customWidth="1"/>
    <col min="13" max="13" width="11.57421875" style="0" bestFit="1" customWidth="1"/>
    <col min="14" max="14" width="9.421875" style="0" bestFit="1" customWidth="1"/>
    <col min="15" max="15" width="6.421875" style="0" customWidth="1"/>
    <col min="16" max="16" width="12.00390625" style="0" bestFit="1" customWidth="1"/>
    <col min="17" max="17" width="9.140625" style="0" bestFit="1" customWidth="1"/>
    <col min="18" max="18" width="12.00390625" style="0" bestFit="1" customWidth="1"/>
    <col min="19" max="19" width="9.421875" style="0" bestFit="1" customWidth="1"/>
    <col min="20" max="20" width="7.57421875" style="0" customWidth="1"/>
    <col min="21" max="21" width="12.00390625" style="0" bestFit="1" customWidth="1"/>
    <col min="22" max="22" width="9.140625" style="0" bestFit="1" customWidth="1"/>
    <col min="23" max="23" width="12.00390625" style="0" bestFit="1" customWidth="1"/>
    <col min="24" max="24" width="9.421875" style="0" bestFit="1" customWidth="1"/>
    <col min="25" max="25" width="9.00390625" style="0" bestFit="1" customWidth="1"/>
    <col min="26" max="26" width="10.421875" style="0" customWidth="1"/>
    <col min="27" max="27" width="8.7109375" style="0" customWidth="1"/>
    <col min="28" max="28" width="13.421875" style="0" customWidth="1"/>
    <col min="29" max="29" width="11.8515625" style="0" customWidth="1"/>
    <col min="30" max="30" width="11.57421875" style="0" customWidth="1"/>
    <col min="31" max="31" width="8.7109375" style="0" customWidth="1"/>
    <col min="32" max="32" width="10.7109375" style="0" customWidth="1"/>
    <col min="33" max="33" width="8.7109375" style="0" customWidth="1"/>
    <col min="34" max="34" width="10.7109375" style="0" customWidth="1"/>
    <col min="35" max="35" width="8.28125" style="0" customWidth="1"/>
    <col min="36" max="36" width="7.00390625" style="0" customWidth="1"/>
    <col min="37" max="37" width="10.421875" style="0" customWidth="1"/>
    <col min="38" max="38" width="8.7109375" style="0" customWidth="1"/>
    <col min="39" max="39" width="10.7109375" style="0" customWidth="1"/>
    <col min="40" max="40" width="8.28125" style="0" customWidth="1"/>
    <col min="41" max="41" width="6.7109375" style="0" customWidth="1"/>
    <col min="42" max="42" width="10.421875" style="0" customWidth="1"/>
    <col min="43" max="43" width="9.7109375" style="0" customWidth="1"/>
    <col min="44" max="44" width="12.140625" style="0" customWidth="1"/>
    <col min="45" max="45" width="8.28125" style="0" customWidth="1"/>
    <col min="46" max="46" width="6.7109375" style="0" customWidth="1"/>
    <col min="47" max="47" width="10.421875" style="0" customWidth="1"/>
    <col min="48" max="48" width="8.7109375" style="0" customWidth="1"/>
    <col min="49" max="49" width="10.7109375" style="0" customWidth="1"/>
    <col min="50" max="50" width="8.28125" style="0" customWidth="1"/>
    <col min="51" max="51" width="7.28125" style="0" customWidth="1"/>
    <col min="52" max="52" width="10.421875" style="0" customWidth="1"/>
    <col min="53" max="53" width="8.7109375" style="0" customWidth="1"/>
    <col min="54" max="54" width="10.7109375" style="0" customWidth="1"/>
    <col min="55" max="55" width="8.28125" style="0" customWidth="1"/>
    <col min="56" max="56" width="6.28125" style="0" customWidth="1"/>
    <col min="57" max="57" width="10.421875" style="0" customWidth="1"/>
    <col min="58" max="58" width="8.7109375" style="0" customWidth="1"/>
    <col min="59" max="59" width="10.7109375" style="0" customWidth="1"/>
    <col min="60" max="60" width="8.28125" style="0" customWidth="1"/>
    <col min="61" max="61" width="6.8515625" style="0" customWidth="1"/>
    <col min="62" max="62" width="10.421875" style="0" customWidth="1"/>
    <col min="63" max="63" width="8.7109375" style="0" customWidth="1"/>
    <col min="64" max="64" width="10.7109375" style="0" customWidth="1"/>
    <col min="65" max="65" width="8.7109375" style="0" customWidth="1"/>
    <col min="66" max="66" width="10.7109375" style="0" customWidth="1"/>
    <col min="67" max="67" width="8.7109375" style="0" customWidth="1"/>
    <col min="68" max="68" width="10.7109375" style="0" customWidth="1"/>
    <col min="69" max="69" width="8.7109375" style="0" customWidth="1"/>
    <col min="70" max="70" width="10.7109375" style="0" customWidth="1"/>
    <col min="71" max="71" width="14.57421875" style="0" customWidth="1"/>
    <col min="72" max="72" width="7.7109375" style="0" customWidth="1"/>
    <col min="73" max="73" width="10.421875" style="0" bestFit="1" customWidth="1"/>
    <col min="74" max="74" width="8.57421875" style="0" customWidth="1"/>
    <col min="75" max="75" width="9.7109375" style="0" customWidth="1"/>
    <col min="76" max="76" width="12.00390625" style="0" customWidth="1"/>
    <col min="77" max="77" width="10.7109375" style="0" customWidth="1"/>
    <col min="78" max="78" width="15.140625" style="0" customWidth="1"/>
    <col min="79" max="79" width="6.140625" style="0" customWidth="1"/>
    <col min="80" max="82" width="4.8515625" style="0" customWidth="1"/>
    <col min="83" max="83" width="10.421875" style="0" customWidth="1"/>
    <col min="84" max="84" width="11.7109375" style="0" customWidth="1"/>
    <col min="85" max="86" width="11.8515625" style="0" customWidth="1"/>
    <col min="87" max="87" width="13.28125" style="0" customWidth="1"/>
    <col min="88" max="89" width="9.00390625" style="0" customWidth="1"/>
    <col min="90" max="90" width="9.421875" style="0" bestFit="1" customWidth="1"/>
    <col min="91" max="91" width="8.57421875" style="0" customWidth="1"/>
    <col min="92" max="93" width="8.7109375" style="0" customWidth="1"/>
    <col min="94" max="94" width="10.28125" style="0" customWidth="1"/>
    <col min="95" max="95" width="6.421875" style="0" customWidth="1"/>
    <col min="96" max="96" width="6.00390625" style="0" customWidth="1"/>
    <col min="97" max="98" width="9.28125" style="0" bestFit="1" customWidth="1"/>
  </cols>
  <sheetData>
    <row r="1" spans="1:98" s="93" customFormat="1" ht="18">
      <c r="A1" s="96"/>
      <c r="B1" s="96"/>
      <c r="C1" s="88" t="s">
        <v>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88"/>
      <c r="P1" s="88"/>
      <c r="Q1" s="88"/>
      <c r="R1" s="88"/>
      <c r="S1" s="88"/>
      <c r="T1" s="23"/>
      <c r="U1" s="88"/>
      <c r="V1" s="88"/>
      <c r="W1" s="88"/>
      <c r="X1" s="88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88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88"/>
      <c r="BA1" s="88"/>
      <c r="BB1" s="88"/>
      <c r="BC1" s="88"/>
      <c r="BD1" s="88"/>
      <c r="BE1" s="88"/>
      <c r="BF1" s="88"/>
      <c r="BG1" s="88"/>
      <c r="BH1" s="88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187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30"/>
      <c r="CI1" s="88"/>
      <c r="CJ1" s="88"/>
      <c r="CK1" s="88"/>
      <c r="CL1" s="89"/>
      <c r="CM1" s="89"/>
      <c r="CN1" s="89"/>
      <c r="CO1" s="89"/>
      <c r="CP1" s="89"/>
      <c r="CQ1" s="95"/>
      <c r="CR1" s="96"/>
      <c r="CS1" s="96"/>
      <c r="CT1" s="96"/>
    </row>
    <row r="2" spans="1:98" s="93" customFormat="1" ht="18">
      <c r="A2" s="96"/>
      <c r="B2" s="96"/>
      <c r="C2" s="94" t="s">
        <v>67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23"/>
      <c r="S2" s="130"/>
      <c r="T2" s="130"/>
      <c r="U2" s="23"/>
      <c r="V2" s="88"/>
      <c r="W2" s="23"/>
      <c r="X2" s="88"/>
      <c r="Y2" s="23"/>
      <c r="Z2" s="129"/>
      <c r="AA2" s="23"/>
      <c r="AB2" s="129"/>
      <c r="AC2" s="23"/>
      <c r="AD2" s="129"/>
      <c r="AE2" s="23"/>
      <c r="AF2" s="129"/>
      <c r="AG2" s="23"/>
      <c r="AH2" s="129"/>
      <c r="AI2" s="23"/>
      <c r="AJ2" s="129"/>
      <c r="AK2" s="129"/>
      <c r="AL2" s="23"/>
      <c r="AM2" s="129"/>
      <c r="AN2" s="23"/>
      <c r="AO2" s="130"/>
      <c r="AP2" s="130"/>
      <c r="AQ2" s="23"/>
      <c r="AR2" s="130"/>
      <c r="AS2" s="23"/>
      <c r="AT2" s="130"/>
      <c r="AU2" s="130"/>
      <c r="AV2" s="23"/>
      <c r="AW2" s="130"/>
      <c r="AX2" s="23"/>
      <c r="AY2" s="130"/>
      <c r="AZ2" s="130"/>
      <c r="BA2" s="23"/>
      <c r="BB2" s="130"/>
      <c r="BC2" s="23"/>
      <c r="BD2" s="130"/>
      <c r="BE2" s="130"/>
      <c r="BF2" s="23"/>
      <c r="BG2" s="88"/>
      <c r="BH2" s="23"/>
      <c r="BI2" s="96"/>
      <c r="BJ2" s="96"/>
      <c r="BK2" s="23"/>
      <c r="BL2" s="96"/>
      <c r="BM2" s="23"/>
      <c r="BN2" s="96"/>
      <c r="BO2" s="23"/>
      <c r="BP2" s="96"/>
      <c r="BQ2" s="23"/>
      <c r="BR2" s="96"/>
      <c r="BS2" s="88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89"/>
      <c r="CM2" s="89"/>
      <c r="CN2" s="89"/>
      <c r="CO2" s="89"/>
      <c r="CP2" s="89"/>
      <c r="CQ2" s="97"/>
      <c r="CR2" s="96"/>
      <c r="CS2" s="96"/>
      <c r="CT2" s="96"/>
    </row>
    <row r="3" spans="1:98" s="98" customFormat="1" ht="13.5" customHeight="1" thickBot="1">
      <c r="A3" s="99"/>
      <c r="B3" s="99"/>
      <c r="C3" s="189">
        <f ca="1">+NOW()</f>
        <v>43164.29291053241</v>
      </c>
      <c r="D3" s="189"/>
      <c r="E3" s="189"/>
      <c r="F3" s="86"/>
      <c r="G3" s="86" t="s">
        <v>7</v>
      </c>
      <c r="H3" s="86"/>
      <c r="I3" s="86">
        <f>COUNTIF($BS$9:$BS$32,"&gt;0")</f>
        <v>23</v>
      </c>
      <c r="J3" s="86" t="s">
        <v>8</v>
      </c>
      <c r="K3" s="86"/>
      <c r="L3" s="86" t="str">
        <f>"Scrutinati Femmine "&amp;$CG$33&amp;" su "&amp;$G$33</f>
        <v>Scrutinati Femmine 6899 su 6899</v>
      </c>
      <c r="M3" s="86"/>
      <c r="N3" s="86"/>
      <c r="O3" s="86"/>
      <c r="P3" s="86" t="str">
        <f>"Scrutinati Maschi "&amp;$CF$33&amp;" su "&amp;$F$33</f>
        <v>Scrutinati Maschi 6851 su 6851</v>
      </c>
      <c r="Q3" s="86"/>
      <c r="R3" s="86"/>
      <c r="S3" s="86"/>
      <c r="T3" s="86"/>
      <c r="U3" s="86"/>
      <c r="V3" s="86"/>
      <c r="W3" s="86"/>
      <c r="X3" s="190"/>
      <c r="Y3" s="190"/>
      <c r="Z3" s="190"/>
      <c r="AA3" s="110"/>
      <c r="AB3" s="110"/>
      <c r="AC3" s="110"/>
      <c r="AD3" s="110"/>
      <c r="AE3" s="110"/>
      <c r="AF3" s="110"/>
      <c r="AG3" s="110"/>
      <c r="AH3" s="110"/>
      <c r="AI3" s="86"/>
      <c r="AJ3" s="86"/>
      <c r="AK3" s="86"/>
      <c r="AL3" s="86"/>
      <c r="AM3" s="86"/>
      <c r="AN3" s="189"/>
      <c r="AO3" s="189"/>
      <c r="AP3" s="189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110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89"/>
      <c r="BT3" s="189"/>
      <c r="BU3" s="189"/>
      <c r="BV3" s="86"/>
      <c r="BW3" s="86"/>
      <c r="BX3" s="86"/>
      <c r="BY3" s="86"/>
      <c r="BZ3" s="86"/>
      <c r="CA3" s="144"/>
      <c r="CB3" s="144"/>
      <c r="CC3" s="144"/>
      <c r="CD3" s="144"/>
      <c r="CE3" s="144"/>
      <c r="CF3" s="144"/>
      <c r="CG3" s="110"/>
      <c r="CH3" s="110"/>
      <c r="CI3" s="110"/>
      <c r="CJ3" s="110"/>
      <c r="CK3" s="110"/>
      <c r="CL3" s="87"/>
      <c r="CM3" s="87"/>
      <c r="CN3" s="87"/>
      <c r="CO3" s="87"/>
      <c r="CP3" s="87"/>
      <c r="CQ3" s="86"/>
      <c r="CR3" s="99"/>
      <c r="CS3" s="99"/>
      <c r="CT3" s="99"/>
    </row>
    <row r="4" spans="1:94" ht="24.75" customHeight="1" thickBot="1">
      <c r="A4" s="90" t="s">
        <v>9</v>
      </c>
      <c r="B4" s="104" t="s">
        <v>10</v>
      </c>
      <c r="C4" s="184" t="s">
        <v>11</v>
      </c>
      <c r="D4" s="185"/>
      <c r="E4" s="186"/>
      <c r="F4" s="184" t="s">
        <v>0</v>
      </c>
      <c r="G4" s="185"/>
      <c r="H4" s="185"/>
      <c r="I4" s="205"/>
      <c r="J4" s="206"/>
      <c r="K4" s="206"/>
      <c r="L4" s="203"/>
      <c r="M4" s="204"/>
      <c r="N4" s="205"/>
      <c r="O4" s="206"/>
      <c r="P4" s="206"/>
      <c r="Q4" s="203"/>
      <c r="R4" s="204"/>
      <c r="S4" s="205"/>
      <c r="T4" s="206"/>
      <c r="U4" s="206"/>
      <c r="V4" s="203"/>
      <c r="W4" s="207"/>
      <c r="X4" s="216" t="s">
        <v>74</v>
      </c>
      <c r="Y4" s="217"/>
      <c r="Z4" s="217"/>
      <c r="AA4" s="217"/>
      <c r="AB4" s="217"/>
      <c r="AC4" s="217"/>
      <c r="AD4" s="217"/>
      <c r="AE4" s="217"/>
      <c r="AF4" s="217"/>
      <c r="AG4" s="217"/>
      <c r="AH4" s="218"/>
      <c r="AI4" s="208"/>
      <c r="AJ4" s="206"/>
      <c r="AK4" s="206"/>
      <c r="AL4" s="92"/>
      <c r="AM4" s="91"/>
      <c r="AN4" s="205"/>
      <c r="AO4" s="206"/>
      <c r="AP4" s="206"/>
      <c r="AQ4" s="203"/>
      <c r="AR4" s="204"/>
      <c r="AS4" s="205"/>
      <c r="AT4" s="206"/>
      <c r="AU4" s="206"/>
      <c r="AV4" s="203"/>
      <c r="AW4" s="204"/>
      <c r="AX4" s="205"/>
      <c r="AY4" s="206"/>
      <c r="AZ4" s="206"/>
      <c r="BA4" s="203"/>
      <c r="BB4" s="204"/>
      <c r="BC4" s="205"/>
      <c r="BD4" s="206"/>
      <c r="BE4" s="206"/>
      <c r="BF4" s="203"/>
      <c r="BG4" s="207"/>
      <c r="BH4" s="216" t="s">
        <v>83</v>
      </c>
      <c r="BI4" s="217"/>
      <c r="BJ4" s="217"/>
      <c r="BK4" s="217"/>
      <c r="BL4" s="217"/>
      <c r="BM4" s="217"/>
      <c r="BN4" s="217"/>
      <c r="BO4" s="217"/>
      <c r="BP4" s="217"/>
      <c r="BQ4" s="217"/>
      <c r="BR4" s="218"/>
      <c r="BS4" s="207" t="s">
        <v>12</v>
      </c>
      <c r="BT4" s="207"/>
      <c r="BU4" s="207"/>
      <c r="BV4" s="207"/>
      <c r="BW4" s="207"/>
      <c r="BX4" s="207"/>
      <c r="BY4" s="207"/>
      <c r="BZ4" s="207"/>
      <c r="CA4" s="145"/>
      <c r="CB4" s="145"/>
      <c r="CC4" s="145"/>
      <c r="CD4" s="145"/>
      <c r="CE4" s="146"/>
      <c r="CF4" s="146"/>
      <c r="CG4" s="146"/>
      <c r="CH4" s="146"/>
      <c r="CI4" s="146"/>
      <c r="CJ4" s="146"/>
      <c r="CK4" s="146"/>
      <c r="CL4" s="84"/>
      <c r="CM4" s="84"/>
      <c r="CN4" s="84"/>
      <c r="CO4" s="84"/>
      <c r="CP4" s="84"/>
    </row>
    <row r="5" spans="1:89" ht="18.75" customHeight="1">
      <c r="A5" s="25"/>
      <c r="B5" s="105"/>
      <c r="C5" s="106" t="s">
        <v>33</v>
      </c>
      <c r="D5" s="107" t="s">
        <v>34</v>
      </c>
      <c r="E5" s="108" t="s">
        <v>66</v>
      </c>
      <c r="F5" s="106" t="s">
        <v>33</v>
      </c>
      <c r="G5" s="107" t="s">
        <v>34</v>
      </c>
      <c r="H5" s="109" t="s">
        <v>66</v>
      </c>
      <c r="I5" s="197" t="s">
        <v>37</v>
      </c>
      <c r="J5" s="198"/>
      <c r="K5" s="198"/>
      <c r="L5" s="182" t="s">
        <v>48</v>
      </c>
      <c r="M5" s="183"/>
      <c r="N5" s="197" t="s">
        <v>54</v>
      </c>
      <c r="O5" s="198"/>
      <c r="P5" s="198"/>
      <c r="Q5" s="182" t="s">
        <v>55</v>
      </c>
      <c r="R5" s="183"/>
      <c r="S5" s="197" t="s">
        <v>57</v>
      </c>
      <c r="T5" s="198"/>
      <c r="U5" s="198"/>
      <c r="V5" s="182" t="s">
        <v>58</v>
      </c>
      <c r="W5" s="183"/>
      <c r="X5" s="195" t="s">
        <v>59</v>
      </c>
      <c r="Y5" s="196"/>
      <c r="Z5" s="196"/>
      <c r="AA5" s="191" t="s">
        <v>77</v>
      </c>
      <c r="AB5" s="192"/>
      <c r="AC5" s="191" t="s">
        <v>78</v>
      </c>
      <c r="AD5" s="192"/>
      <c r="AE5" s="191" t="s">
        <v>79</v>
      </c>
      <c r="AF5" s="192"/>
      <c r="AG5" s="191" t="s">
        <v>80</v>
      </c>
      <c r="AH5" s="192"/>
      <c r="AI5" s="197" t="s">
        <v>60</v>
      </c>
      <c r="AJ5" s="198"/>
      <c r="AK5" s="198"/>
      <c r="AL5" s="182" t="s">
        <v>68</v>
      </c>
      <c r="AM5" s="183"/>
      <c r="AN5" s="197" t="s">
        <v>61</v>
      </c>
      <c r="AO5" s="198"/>
      <c r="AP5" s="198"/>
      <c r="AQ5" s="182" t="s">
        <v>69</v>
      </c>
      <c r="AR5" s="183"/>
      <c r="AS5" s="197" t="s">
        <v>62</v>
      </c>
      <c r="AT5" s="198"/>
      <c r="AU5" s="198"/>
      <c r="AV5" s="182" t="s">
        <v>70</v>
      </c>
      <c r="AW5" s="183"/>
      <c r="AX5" s="197" t="s">
        <v>63</v>
      </c>
      <c r="AY5" s="198"/>
      <c r="AZ5" s="198"/>
      <c r="BA5" s="182" t="s">
        <v>58</v>
      </c>
      <c r="BB5" s="183"/>
      <c r="BC5" s="197" t="s">
        <v>64</v>
      </c>
      <c r="BD5" s="198"/>
      <c r="BE5" s="198"/>
      <c r="BF5" s="182" t="s">
        <v>71</v>
      </c>
      <c r="BG5" s="183"/>
      <c r="BH5" s="195" t="s">
        <v>65</v>
      </c>
      <c r="BI5" s="196"/>
      <c r="BJ5" s="196"/>
      <c r="BK5" s="191" t="s">
        <v>84</v>
      </c>
      <c r="BL5" s="192"/>
      <c r="BM5" s="191" t="s">
        <v>85</v>
      </c>
      <c r="BN5" s="192"/>
      <c r="BO5" s="191" t="s">
        <v>86</v>
      </c>
      <c r="BP5" s="192"/>
      <c r="BQ5" s="191" t="s">
        <v>87</v>
      </c>
      <c r="BR5" s="192"/>
      <c r="BS5" s="210"/>
      <c r="BT5" s="211"/>
      <c r="BU5" s="211"/>
      <c r="BV5" s="211"/>
      <c r="BW5" s="211"/>
      <c r="BX5" s="211"/>
      <c r="BY5" s="211"/>
      <c r="BZ5" s="211"/>
      <c r="CA5" s="147"/>
      <c r="CB5" s="147"/>
      <c r="CC5" s="147"/>
      <c r="CD5" s="147"/>
      <c r="CE5" s="24"/>
      <c r="CF5" s="24"/>
      <c r="CG5" s="24"/>
      <c r="CH5" s="24"/>
      <c r="CI5" s="24"/>
      <c r="CJ5" s="24"/>
      <c r="CK5" s="24"/>
    </row>
    <row r="6" spans="1:89" ht="25.5" customHeight="1">
      <c r="A6" s="26"/>
      <c r="B6" s="27"/>
      <c r="C6" s="100"/>
      <c r="D6" s="101"/>
      <c r="E6" s="102"/>
      <c r="F6" s="100"/>
      <c r="G6" s="101"/>
      <c r="H6" s="103"/>
      <c r="I6" s="197" t="s">
        <v>92</v>
      </c>
      <c r="J6" s="198"/>
      <c r="K6" s="198"/>
      <c r="L6" s="182" t="s">
        <v>73</v>
      </c>
      <c r="M6" s="183"/>
      <c r="N6" s="197" t="s">
        <v>93</v>
      </c>
      <c r="O6" s="198"/>
      <c r="P6" s="198"/>
      <c r="Q6" s="182" t="s">
        <v>45</v>
      </c>
      <c r="R6" s="183"/>
      <c r="S6" s="197" t="s">
        <v>94</v>
      </c>
      <c r="T6" s="198"/>
      <c r="U6" s="198"/>
      <c r="V6" s="182" t="s">
        <v>38</v>
      </c>
      <c r="W6" s="183"/>
      <c r="X6" s="197" t="s">
        <v>95</v>
      </c>
      <c r="Y6" s="198"/>
      <c r="Z6" s="198"/>
      <c r="AA6" s="193" t="s">
        <v>75</v>
      </c>
      <c r="AB6" s="194"/>
      <c r="AC6" s="193" t="s">
        <v>76</v>
      </c>
      <c r="AD6" s="194"/>
      <c r="AE6" s="193" t="s">
        <v>43</v>
      </c>
      <c r="AF6" s="194"/>
      <c r="AG6" s="193" t="s">
        <v>81</v>
      </c>
      <c r="AH6" s="194"/>
      <c r="AI6" s="197" t="s">
        <v>96</v>
      </c>
      <c r="AJ6" s="198"/>
      <c r="AK6" s="198"/>
      <c r="AL6" s="182" t="s">
        <v>46</v>
      </c>
      <c r="AM6" s="183"/>
      <c r="AN6" s="197" t="s">
        <v>97</v>
      </c>
      <c r="AO6" s="198"/>
      <c r="AP6" s="198"/>
      <c r="AQ6" s="182" t="s">
        <v>32</v>
      </c>
      <c r="AR6" s="183"/>
      <c r="AS6" s="197" t="s">
        <v>98</v>
      </c>
      <c r="AT6" s="198"/>
      <c r="AU6" s="198"/>
      <c r="AV6" s="182" t="s">
        <v>72</v>
      </c>
      <c r="AW6" s="183"/>
      <c r="AX6" s="197" t="s">
        <v>99</v>
      </c>
      <c r="AY6" s="198"/>
      <c r="AZ6" s="198"/>
      <c r="BA6" s="182" t="s">
        <v>41</v>
      </c>
      <c r="BB6" s="183"/>
      <c r="BC6" s="197" t="s">
        <v>100</v>
      </c>
      <c r="BD6" s="198"/>
      <c r="BE6" s="198"/>
      <c r="BF6" s="182" t="s">
        <v>42</v>
      </c>
      <c r="BG6" s="183"/>
      <c r="BH6" s="201" t="s">
        <v>101</v>
      </c>
      <c r="BI6" s="202"/>
      <c r="BJ6" s="202"/>
      <c r="BK6" s="193" t="s">
        <v>88</v>
      </c>
      <c r="BL6" s="194"/>
      <c r="BM6" s="193" t="s">
        <v>89</v>
      </c>
      <c r="BN6" s="194"/>
      <c r="BO6" s="193" t="s">
        <v>44</v>
      </c>
      <c r="BP6" s="194"/>
      <c r="BQ6" s="193" t="s">
        <v>35</v>
      </c>
      <c r="BR6" s="194"/>
      <c r="BS6" s="62"/>
      <c r="BT6" s="63"/>
      <c r="BU6" s="63"/>
      <c r="BV6" s="63"/>
      <c r="BW6" s="63"/>
      <c r="BX6" s="63"/>
      <c r="BY6" s="63"/>
      <c r="BZ6" s="63"/>
      <c r="CA6" s="147"/>
      <c r="CB6" s="147"/>
      <c r="CC6" s="147"/>
      <c r="CD6" s="147"/>
      <c r="CE6" s="24"/>
      <c r="CF6" s="24"/>
      <c r="CG6" s="24"/>
      <c r="CH6" s="24"/>
      <c r="CI6" s="24"/>
      <c r="CJ6" s="24"/>
      <c r="CK6" s="24"/>
    </row>
    <row r="7" spans="1:89" ht="69.75" customHeight="1" thickBot="1">
      <c r="A7" s="26"/>
      <c r="B7" s="27"/>
      <c r="C7" s="100"/>
      <c r="D7" s="101"/>
      <c r="E7" s="102"/>
      <c r="F7" s="100"/>
      <c r="G7" s="101"/>
      <c r="H7" s="103"/>
      <c r="I7" s="197" t="s">
        <v>40</v>
      </c>
      <c r="J7" s="198"/>
      <c r="K7" s="198"/>
      <c r="L7" s="199"/>
      <c r="M7" s="200"/>
      <c r="N7" s="197" t="s">
        <v>45</v>
      </c>
      <c r="O7" s="198"/>
      <c r="P7" s="198"/>
      <c r="Q7" s="199"/>
      <c r="R7" s="200"/>
      <c r="S7" s="197" t="s">
        <v>38</v>
      </c>
      <c r="T7" s="198"/>
      <c r="U7" s="198"/>
      <c r="V7" s="199"/>
      <c r="W7" s="200"/>
      <c r="X7" s="197" t="s">
        <v>74</v>
      </c>
      <c r="Y7" s="198"/>
      <c r="Z7" s="198"/>
      <c r="AA7" s="199"/>
      <c r="AB7" s="200"/>
      <c r="AC7" s="199"/>
      <c r="AD7" s="200"/>
      <c r="AE7" s="199"/>
      <c r="AF7" s="200"/>
      <c r="AG7" s="199"/>
      <c r="AH7" s="200"/>
      <c r="AI7" s="197" t="s">
        <v>46</v>
      </c>
      <c r="AJ7" s="198"/>
      <c r="AK7" s="198"/>
      <c r="AL7" s="199"/>
      <c r="AM7" s="200"/>
      <c r="AN7" s="197" t="s">
        <v>32</v>
      </c>
      <c r="AO7" s="198"/>
      <c r="AP7" s="198"/>
      <c r="AQ7" s="199"/>
      <c r="AR7" s="200"/>
      <c r="AS7" s="197" t="s">
        <v>47</v>
      </c>
      <c r="AT7" s="198"/>
      <c r="AU7" s="198"/>
      <c r="AV7" s="199"/>
      <c r="AW7" s="200"/>
      <c r="AX7" s="197" t="s">
        <v>41</v>
      </c>
      <c r="AY7" s="198"/>
      <c r="AZ7" s="198"/>
      <c r="BA7" s="199"/>
      <c r="BB7" s="200"/>
      <c r="BC7" s="197" t="s">
        <v>42</v>
      </c>
      <c r="BD7" s="198"/>
      <c r="BE7" s="198"/>
      <c r="BF7" s="199"/>
      <c r="BG7" s="200"/>
      <c r="BH7" s="197" t="s">
        <v>83</v>
      </c>
      <c r="BI7" s="198"/>
      <c r="BJ7" s="198"/>
      <c r="BK7" s="199"/>
      <c r="BL7" s="200"/>
      <c r="BM7" s="199"/>
      <c r="BN7" s="200"/>
      <c r="BO7" s="199"/>
      <c r="BP7" s="200"/>
      <c r="BQ7" s="199"/>
      <c r="BR7" s="200"/>
      <c r="BS7" s="82" t="s">
        <v>52</v>
      </c>
      <c r="BT7" s="83" t="s">
        <v>36</v>
      </c>
      <c r="BU7" s="83" t="s">
        <v>53</v>
      </c>
      <c r="BV7" s="83" t="s">
        <v>13</v>
      </c>
      <c r="BW7" s="83" t="s">
        <v>14</v>
      </c>
      <c r="BX7" s="83" t="s">
        <v>15</v>
      </c>
      <c r="BY7" s="83" t="s">
        <v>31</v>
      </c>
      <c r="BZ7" s="137" t="s">
        <v>16</v>
      </c>
      <c r="CA7" s="148" t="s">
        <v>90</v>
      </c>
      <c r="CB7" s="148" t="s">
        <v>91</v>
      </c>
      <c r="CC7" s="148" t="s">
        <v>125</v>
      </c>
      <c r="CD7" s="148" t="s">
        <v>126</v>
      </c>
      <c r="CE7" s="24" t="s">
        <v>17</v>
      </c>
      <c r="CF7" s="24"/>
      <c r="CG7" s="24"/>
      <c r="CH7" s="24"/>
      <c r="CI7" s="24"/>
      <c r="CJ7" s="24"/>
      <c r="CK7" s="24"/>
    </row>
    <row r="8" spans="1:89" s="1" customFormat="1" ht="32.25" customHeight="1" thickBot="1">
      <c r="A8" s="28"/>
      <c r="B8" s="29"/>
      <c r="C8" s="30"/>
      <c r="D8" s="31"/>
      <c r="E8" s="32"/>
      <c r="F8" s="33"/>
      <c r="G8" s="34"/>
      <c r="H8" s="65"/>
      <c r="I8" s="76" t="s">
        <v>51</v>
      </c>
      <c r="J8" s="77" t="s">
        <v>39</v>
      </c>
      <c r="K8" s="77" t="s">
        <v>82</v>
      </c>
      <c r="L8" s="77" t="s">
        <v>49</v>
      </c>
      <c r="M8" s="78" t="s">
        <v>50</v>
      </c>
      <c r="N8" s="76" t="s">
        <v>56</v>
      </c>
      <c r="O8" s="77" t="s">
        <v>39</v>
      </c>
      <c r="P8" s="77" t="s">
        <v>82</v>
      </c>
      <c r="Q8" s="77" t="s">
        <v>49</v>
      </c>
      <c r="R8" s="78" t="s">
        <v>50</v>
      </c>
      <c r="S8" s="76" t="s">
        <v>56</v>
      </c>
      <c r="T8" s="77" t="s">
        <v>39</v>
      </c>
      <c r="U8" s="77" t="s">
        <v>82</v>
      </c>
      <c r="V8" s="77" t="s">
        <v>49</v>
      </c>
      <c r="W8" s="78" t="s">
        <v>50</v>
      </c>
      <c r="X8" s="76" t="s">
        <v>56</v>
      </c>
      <c r="Y8" s="77" t="s">
        <v>39</v>
      </c>
      <c r="Z8" s="77" t="s">
        <v>82</v>
      </c>
      <c r="AA8" s="77" t="s">
        <v>49</v>
      </c>
      <c r="AB8" s="78" t="s">
        <v>50</v>
      </c>
      <c r="AC8" s="77" t="s">
        <v>49</v>
      </c>
      <c r="AD8" s="78" t="s">
        <v>50</v>
      </c>
      <c r="AE8" s="77" t="s">
        <v>49</v>
      </c>
      <c r="AF8" s="78" t="s">
        <v>50</v>
      </c>
      <c r="AG8" s="77" t="s">
        <v>49</v>
      </c>
      <c r="AH8" s="78" t="s">
        <v>50</v>
      </c>
      <c r="AI8" s="76" t="s">
        <v>56</v>
      </c>
      <c r="AJ8" s="77" t="s">
        <v>39</v>
      </c>
      <c r="AK8" s="77" t="s">
        <v>82</v>
      </c>
      <c r="AL8" s="77" t="s">
        <v>49</v>
      </c>
      <c r="AM8" s="78" t="s">
        <v>50</v>
      </c>
      <c r="AN8" s="76" t="s">
        <v>56</v>
      </c>
      <c r="AO8" s="77" t="s">
        <v>39</v>
      </c>
      <c r="AP8" s="77" t="s">
        <v>82</v>
      </c>
      <c r="AQ8" s="77" t="s">
        <v>49</v>
      </c>
      <c r="AR8" s="78" t="s">
        <v>50</v>
      </c>
      <c r="AS8" s="76" t="s">
        <v>56</v>
      </c>
      <c r="AT8" s="77" t="s">
        <v>39</v>
      </c>
      <c r="AU8" s="77" t="s">
        <v>82</v>
      </c>
      <c r="AV8" s="77" t="s">
        <v>49</v>
      </c>
      <c r="AW8" s="78" t="s">
        <v>50</v>
      </c>
      <c r="AX8" s="76" t="s">
        <v>56</v>
      </c>
      <c r="AY8" s="77" t="s">
        <v>39</v>
      </c>
      <c r="AZ8" s="77" t="s">
        <v>82</v>
      </c>
      <c r="BA8" s="77" t="s">
        <v>49</v>
      </c>
      <c r="BB8" s="78" t="s">
        <v>50</v>
      </c>
      <c r="BC8" s="76" t="s">
        <v>56</v>
      </c>
      <c r="BD8" s="77" t="s">
        <v>39</v>
      </c>
      <c r="BE8" s="77" t="s">
        <v>82</v>
      </c>
      <c r="BF8" s="77" t="s">
        <v>49</v>
      </c>
      <c r="BG8" s="78" t="s">
        <v>50</v>
      </c>
      <c r="BH8" s="76" t="s">
        <v>56</v>
      </c>
      <c r="BI8" s="77" t="s">
        <v>39</v>
      </c>
      <c r="BJ8" s="77" t="s">
        <v>82</v>
      </c>
      <c r="BK8" s="77" t="s">
        <v>49</v>
      </c>
      <c r="BL8" s="78" t="s">
        <v>50</v>
      </c>
      <c r="BM8" s="77" t="s">
        <v>49</v>
      </c>
      <c r="BN8" s="78" t="s">
        <v>50</v>
      </c>
      <c r="BO8" s="77" t="s">
        <v>49</v>
      </c>
      <c r="BP8" s="78" t="s">
        <v>50</v>
      </c>
      <c r="BQ8" s="77" t="s">
        <v>49</v>
      </c>
      <c r="BR8" s="78" t="s">
        <v>50</v>
      </c>
      <c r="BS8" s="35" t="s">
        <v>4</v>
      </c>
      <c r="BT8" s="36" t="s">
        <v>18</v>
      </c>
      <c r="BU8" s="36"/>
      <c r="BV8" s="36">
        <v>1</v>
      </c>
      <c r="BW8" s="36">
        <v>2</v>
      </c>
      <c r="BX8" s="36">
        <v>3</v>
      </c>
      <c r="BY8" s="37" t="s">
        <v>5</v>
      </c>
      <c r="BZ8" s="138" t="s">
        <v>6</v>
      </c>
      <c r="CA8" s="149"/>
      <c r="CB8" s="149"/>
      <c r="CC8" s="149"/>
      <c r="CD8" s="149"/>
      <c r="CE8" s="38"/>
      <c r="CF8" s="150" t="s">
        <v>33</v>
      </c>
      <c r="CG8" s="150" t="s">
        <v>34</v>
      </c>
      <c r="CH8" s="150"/>
      <c r="CI8" s="38"/>
      <c r="CJ8" s="38"/>
      <c r="CK8" s="38"/>
    </row>
    <row r="9" spans="1:89" ht="15.75">
      <c r="A9" s="112">
        <v>1</v>
      </c>
      <c r="B9" s="113" t="s">
        <v>19</v>
      </c>
      <c r="C9" s="114">
        <v>293</v>
      </c>
      <c r="D9" s="114">
        <v>301</v>
      </c>
      <c r="E9" s="39">
        <f>+C9+D9</f>
        <v>594</v>
      </c>
      <c r="F9" s="2">
        <v>203</v>
      </c>
      <c r="G9" s="3">
        <v>210</v>
      </c>
      <c r="H9" s="40">
        <f>SUM(F9:G9)</f>
        <v>413</v>
      </c>
      <c r="I9" s="4">
        <v>4</v>
      </c>
      <c r="J9" s="4">
        <v>0</v>
      </c>
      <c r="K9" s="5">
        <f>IF($BS9=0,,I9/$BS9)</f>
        <v>0.009950248756218905</v>
      </c>
      <c r="L9" s="115">
        <f>+I9</f>
        <v>4</v>
      </c>
      <c r="M9" s="5">
        <f>IF($BU9=0,,L9/$BU9)</f>
        <v>0.010282776349614395</v>
      </c>
      <c r="N9" s="4">
        <v>0</v>
      </c>
      <c r="O9" s="4">
        <v>0</v>
      </c>
      <c r="P9" s="5">
        <f>IF($BS9=0,,N9/$BS9)</f>
        <v>0</v>
      </c>
      <c r="Q9" s="115">
        <f>+N9</f>
        <v>0</v>
      </c>
      <c r="R9" s="5">
        <f>IF($BU9=0,,Q9/$BU9)</f>
        <v>0</v>
      </c>
      <c r="S9" s="4">
        <v>16</v>
      </c>
      <c r="T9" s="4">
        <v>3</v>
      </c>
      <c r="U9" s="5">
        <f>IF($BS9=0,,S9/$BS9)</f>
        <v>0.03980099502487562</v>
      </c>
      <c r="V9" s="115">
        <v>13</v>
      </c>
      <c r="W9" s="5">
        <f>IF($BU9=0,,V9/$BU9)</f>
        <v>0.033419023136246784</v>
      </c>
      <c r="X9" s="4">
        <v>127</v>
      </c>
      <c r="Y9" s="4">
        <v>0</v>
      </c>
      <c r="Z9" s="5">
        <f>IF($BS9=0,,X9/$BS9)</f>
        <v>0.31592039800995025</v>
      </c>
      <c r="AA9" s="115">
        <v>12</v>
      </c>
      <c r="AB9" s="5">
        <f aca="true" t="shared" si="0" ref="AB9:AB32">IF($BU9=0,,AA9/$BU9)</f>
        <v>0.030848329048843187</v>
      </c>
      <c r="AC9" s="115">
        <v>71</v>
      </c>
      <c r="AD9" s="5">
        <f aca="true" t="shared" si="1" ref="AD9:AD20">IF($BU9=0,,AC9/$BU9)</f>
        <v>0.18251928020565553</v>
      </c>
      <c r="AE9" s="115">
        <v>2</v>
      </c>
      <c r="AF9" s="5">
        <f aca="true" t="shared" si="2" ref="AF9:AF20">IF($BU9=0,,AE9/$BU9)</f>
        <v>0.005141388174807198</v>
      </c>
      <c r="AG9" s="115">
        <v>42</v>
      </c>
      <c r="AH9" s="5">
        <f aca="true" t="shared" si="3" ref="AH9:AH32">IF($BU9=0,,AG9/$BU9)</f>
        <v>0.10796915167095116</v>
      </c>
      <c r="AI9" s="4">
        <v>4</v>
      </c>
      <c r="AJ9" s="4">
        <v>1</v>
      </c>
      <c r="AK9" s="5">
        <f aca="true" t="shared" si="4" ref="AK9:AK33">IF($BS9=0,,AI9/$BS9)</f>
        <v>0.009950248756218905</v>
      </c>
      <c r="AL9" s="115">
        <v>3</v>
      </c>
      <c r="AM9" s="5">
        <f aca="true" t="shared" si="5" ref="AM9:AM20">IF($BU9=0,,AL9/$BU9)</f>
        <v>0.007712082262210797</v>
      </c>
      <c r="AN9" s="4">
        <v>150</v>
      </c>
      <c r="AO9" s="4">
        <v>5</v>
      </c>
      <c r="AP9" s="5">
        <f aca="true" t="shared" si="6" ref="AP9:AP33">IF($BS9=0,,AN9/$BS9)</f>
        <v>0.373134328358209</v>
      </c>
      <c r="AQ9" s="115">
        <v>145</v>
      </c>
      <c r="AR9" s="5">
        <f aca="true" t="shared" si="7" ref="AR9:AR33">IF($BU9=0,,AQ9/$BU9)</f>
        <v>0.37275064267352187</v>
      </c>
      <c r="AS9" s="4">
        <v>12</v>
      </c>
      <c r="AT9" s="4">
        <v>1</v>
      </c>
      <c r="AU9" s="5">
        <f aca="true" t="shared" si="8" ref="AU9:AU33">IF($BS9=0,,AS9/$BS9)</f>
        <v>0.029850746268656716</v>
      </c>
      <c r="AV9" s="115">
        <v>11</v>
      </c>
      <c r="AW9" s="5">
        <f aca="true" t="shared" si="9" ref="AW9:AW33">IF($BU9=0,,AV9/$BU9)</f>
        <v>0.028277634961439587</v>
      </c>
      <c r="AX9" s="4">
        <v>1</v>
      </c>
      <c r="AY9" s="4">
        <v>0</v>
      </c>
      <c r="AZ9" s="5">
        <f aca="true" t="shared" si="10" ref="AZ9:AZ33">IF($BS9=0,,AX9/$BS9)</f>
        <v>0.0024875621890547263</v>
      </c>
      <c r="BA9" s="115">
        <f>+AX9</f>
        <v>1</v>
      </c>
      <c r="BB9" s="5">
        <f aca="true" t="shared" si="11" ref="BB9:BB33">IF($BU9=0,,BA9/$BU9)</f>
        <v>0.002570694087403599</v>
      </c>
      <c r="BC9" s="4">
        <v>4</v>
      </c>
      <c r="BD9" s="4">
        <v>1</v>
      </c>
      <c r="BE9" s="5">
        <f aca="true" t="shared" si="12" ref="BE9:BE33">IF($BS9=0,,BC9/$BS9)</f>
        <v>0.009950248756218905</v>
      </c>
      <c r="BF9" s="115">
        <v>3</v>
      </c>
      <c r="BG9" s="5">
        <f aca="true" t="shared" si="13" ref="BG9:BG33">IF($BU9=0,,BF9/$BU9)</f>
        <v>0.007712082262210797</v>
      </c>
      <c r="BH9" s="4">
        <v>84</v>
      </c>
      <c r="BI9" s="4">
        <v>2</v>
      </c>
      <c r="BJ9" s="5">
        <f aca="true" t="shared" si="14" ref="BJ9:BJ33">IF($BS9=0,,BH9/$BS9)</f>
        <v>0.208955223880597</v>
      </c>
      <c r="BK9" s="115">
        <v>0</v>
      </c>
      <c r="BL9" s="5">
        <f aca="true" t="shared" si="15" ref="BL9:BL33">IF($BU9=0,,BK9/$BU9)</f>
        <v>0</v>
      </c>
      <c r="BM9" s="115">
        <v>13</v>
      </c>
      <c r="BN9" s="5">
        <f aca="true" t="shared" si="16" ref="BN9:BN33">IF($BU9=0,,BM9/$BU9)</f>
        <v>0.033419023136246784</v>
      </c>
      <c r="BO9" s="115">
        <v>2</v>
      </c>
      <c r="BP9" s="5">
        <f aca="true" t="shared" si="17" ref="BP9:BP33">IF($BU9=0,,BO9/$BU9)</f>
        <v>0.005141388174807198</v>
      </c>
      <c r="BQ9" s="115">
        <v>67</v>
      </c>
      <c r="BR9" s="5">
        <f aca="true" t="shared" si="18" ref="BR9:BR33">IF($BU9=0,,BQ9/$BU9)</f>
        <v>0.17223650385604114</v>
      </c>
      <c r="BS9" s="41">
        <f>SUM(I9,N9,S9,X9,AI9,AN9,AS9,AX9,BC9,BH9)</f>
        <v>402</v>
      </c>
      <c r="BT9" s="42">
        <f>+J9+O9+T9+Y9+AJ9+AO9+AT9+AY9+BD9+BI9</f>
        <v>13</v>
      </c>
      <c r="BU9" s="81">
        <f>+SUM(L9,Q9,V9,AA9,AC9,AE9,AG9,AL9,AQ9,AV9,BA9,BF9,BK9,BM9,BO9,BQ9)</f>
        <v>389</v>
      </c>
      <c r="BV9" s="3">
        <v>0</v>
      </c>
      <c r="BW9" s="3">
        <v>3</v>
      </c>
      <c r="BX9" s="3">
        <v>8</v>
      </c>
      <c r="BY9" s="20">
        <f>+BV9+BW9+BX9</f>
        <v>11</v>
      </c>
      <c r="BZ9" s="139">
        <f aca="true" t="shared" si="19" ref="BZ9:BZ20">+BS9+BY9</f>
        <v>413</v>
      </c>
      <c r="CA9" s="151">
        <f>+BZ9-H9</f>
        <v>0</v>
      </c>
      <c r="CB9" s="151">
        <f>+BT9+BU9-BS9</f>
        <v>0</v>
      </c>
      <c r="CC9" s="151">
        <f>+AG9+AE9+AC9+AA9+Y9-X9</f>
        <v>0</v>
      </c>
      <c r="CD9" s="151">
        <f>+BQ9+BO9+BM9+BK9+BI9-BH9</f>
        <v>0</v>
      </c>
      <c r="CE9" s="135">
        <f aca="true" t="shared" si="20" ref="CE9:CE20">+J9+O9+T9+Y9+AJ9+AO9+AT9+AY9+BD9+BI9</f>
        <v>13</v>
      </c>
      <c r="CF9" s="135">
        <f>IF($BZ9&gt;0,$F9,0)</f>
        <v>203</v>
      </c>
      <c r="CG9" s="135">
        <f>IF($BZ9&gt;0,$G9,0)</f>
        <v>210</v>
      </c>
      <c r="CH9" s="24"/>
      <c r="CI9" s="24"/>
      <c r="CJ9" s="24"/>
      <c r="CK9" s="24"/>
    </row>
    <row r="10" spans="1:89" s="75" customFormat="1" ht="15.75">
      <c r="A10" s="116">
        <v>2</v>
      </c>
      <c r="B10" s="117" t="s">
        <v>19</v>
      </c>
      <c r="C10" s="118">
        <v>337</v>
      </c>
      <c r="D10" s="118">
        <v>338</v>
      </c>
      <c r="E10" s="66">
        <f aca="true" t="shared" si="21" ref="E10:E32">+C10+D10</f>
        <v>675</v>
      </c>
      <c r="F10" s="67">
        <v>255</v>
      </c>
      <c r="G10" s="68">
        <v>246</v>
      </c>
      <c r="H10" s="69">
        <f aca="true" t="shared" si="22" ref="H10:H20">SUM(F10:G10)</f>
        <v>501</v>
      </c>
      <c r="I10" s="70">
        <v>3</v>
      </c>
      <c r="J10" s="70">
        <v>0</v>
      </c>
      <c r="K10" s="71">
        <f>IF($BS10=0,,I10/$BS10)</f>
        <v>0.006342494714587738</v>
      </c>
      <c r="L10" s="119">
        <f aca="true" t="shared" si="23" ref="L10:L20">+I10</f>
        <v>3</v>
      </c>
      <c r="M10" s="71">
        <f aca="true" t="shared" si="24" ref="M10:M33">IF($BU10=0,,L10/$BU10)</f>
        <v>0.006521739130434782</v>
      </c>
      <c r="N10" s="134">
        <v>0</v>
      </c>
      <c r="O10" s="70">
        <v>0</v>
      </c>
      <c r="P10" s="71">
        <f aca="true" t="shared" si="25" ref="P10:P33">IF($BS10=0,,N10/$BS10)</f>
        <v>0</v>
      </c>
      <c r="Q10" s="119">
        <f aca="true" t="shared" si="26" ref="Q10:Q20">+N10</f>
        <v>0</v>
      </c>
      <c r="R10" s="71">
        <f aca="true" t="shared" si="27" ref="R10:R33">IF($BU10=0,,Q10/$BU10)</f>
        <v>0</v>
      </c>
      <c r="S10" s="70">
        <v>18</v>
      </c>
      <c r="T10" s="70">
        <v>2</v>
      </c>
      <c r="U10" s="71">
        <f aca="true" t="shared" si="28" ref="U10:U33">IF($BS10=0,,S10/$BS10)</f>
        <v>0.03805496828752643</v>
      </c>
      <c r="V10" s="119">
        <v>16</v>
      </c>
      <c r="W10" s="71">
        <f aca="true" t="shared" si="29" ref="W10:W33">IF($BU10=0,,V10/$BU10)</f>
        <v>0.034782608695652174</v>
      </c>
      <c r="X10" s="70">
        <v>157</v>
      </c>
      <c r="Y10" s="70">
        <v>2</v>
      </c>
      <c r="Z10" s="71">
        <f aca="true" t="shared" si="30" ref="Z10:Z33">IF($BS10=0,,X10/$BS10)</f>
        <v>0.33192389006342493</v>
      </c>
      <c r="AA10" s="119">
        <v>14</v>
      </c>
      <c r="AB10" s="71">
        <f t="shared" si="0"/>
        <v>0.030434782608695653</v>
      </c>
      <c r="AC10" s="119">
        <v>57</v>
      </c>
      <c r="AD10" s="71">
        <f t="shared" si="1"/>
        <v>0.12391304347826088</v>
      </c>
      <c r="AE10" s="119">
        <v>3</v>
      </c>
      <c r="AF10" s="71">
        <f t="shared" si="2"/>
        <v>0.006521739130434782</v>
      </c>
      <c r="AG10" s="119">
        <v>81</v>
      </c>
      <c r="AH10" s="71">
        <f t="shared" si="3"/>
        <v>0.17608695652173914</v>
      </c>
      <c r="AI10" s="70">
        <v>3</v>
      </c>
      <c r="AJ10" s="70">
        <v>0</v>
      </c>
      <c r="AK10" s="71">
        <f t="shared" si="4"/>
        <v>0.006342494714587738</v>
      </c>
      <c r="AL10" s="119">
        <f aca="true" t="shared" si="31" ref="AL10:AL32">+AI10</f>
        <v>3</v>
      </c>
      <c r="AM10" s="71">
        <f t="shared" si="5"/>
        <v>0.006521739130434782</v>
      </c>
      <c r="AN10" s="70">
        <v>124</v>
      </c>
      <c r="AO10" s="70">
        <v>4</v>
      </c>
      <c r="AP10" s="71">
        <f t="shared" si="6"/>
        <v>0.26215644820295986</v>
      </c>
      <c r="AQ10" s="119">
        <v>120</v>
      </c>
      <c r="AR10" s="71">
        <f t="shared" si="7"/>
        <v>0.2608695652173913</v>
      </c>
      <c r="AS10" s="70">
        <v>6</v>
      </c>
      <c r="AT10" s="70">
        <v>0</v>
      </c>
      <c r="AU10" s="71">
        <f t="shared" si="8"/>
        <v>0.012684989429175475</v>
      </c>
      <c r="AV10" s="119">
        <f aca="true" t="shared" si="32" ref="AV10:AV32">+AS10</f>
        <v>6</v>
      </c>
      <c r="AW10" s="71">
        <f t="shared" si="9"/>
        <v>0.013043478260869565</v>
      </c>
      <c r="AX10" s="70">
        <v>9</v>
      </c>
      <c r="AY10" s="70">
        <v>0</v>
      </c>
      <c r="AZ10" s="71">
        <f t="shared" si="10"/>
        <v>0.019027484143763214</v>
      </c>
      <c r="BA10" s="119">
        <f aca="true" t="shared" si="33" ref="BA10:BA31">+AX10</f>
        <v>9</v>
      </c>
      <c r="BB10" s="71">
        <f t="shared" si="11"/>
        <v>0.01956521739130435</v>
      </c>
      <c r="BC10" s="70">
        <v>1</v>
      </c>
      <c r="BD10" s="70">
        <v>0</v>
      </c>
      <c r="BE10" s="71">
        <f t="shared" si="12"/>
        <v>0.0021141649048625794</v>
      </c>
      <c r="BF10" s="119">
        <f>+BC10</f>
        <v>1</v>
      </c>
      <c r="BG10" s="71">
        <f t="shared" si="13"/>
        <v>0.002173913043478261</v>
      </c>
      <c r="BH10" s="70">
        <v>152</v>
      </c>
      <c r="BI10" s="70">
        <v>5</v>
      </c>
      <c r="BJ10" s="71">
        <f t="shared" si="14"/>
        <v>0.321353065539112</v>
      </c>
      <c r="BK10" s="119">
        <v>1</v>
      </c>
      <c r="BL10" s="71">
        <f t="shared" si="15"/>
        <v>0.002173913043478261</v>
      </c>
      <c r="BM10" s="119">
        <v>18</v>
      </c>
      <c r="BN10" s="71">
        <f t="shared" si="16"/>
        <v>0.0391304347826087</v>
      </c>
      <c r="BO10" s="119">
        <v>1</v>
      </c>
      <c r="BP10" s="71">
        <f t="shared" si="17"/>
        <v>0.002173913043478261</v>
      </c>
      <c r="BQ10" s="119">
        <v>127</v>
      </c>
      <c r="BR10" s="71">
        <f t="shared" si="18"/>
        <v>0.27608695652173915</v>
      </c>
      <c r="BS10" s="72">
        <f aca="true" t="shared" si="34" ref="BS10:BS32">SUM(I10,N10,S10,X10,AI10,AN10,AS10,AX10,BC10,BH10)</f>
        <v>473</v>
      </c>
      <c r="BT10" s="73">
        <f>+J10+O10+T10+Y10+AJ10+AO10+AT10+AY10+BD10+BI10</f>
        <v>13</v>
      </c>
      <c r="BU10" s="132">
        <f aca="true" t="shared" si="35" ref="BU10:BU32">+SUM(L10,Q10,V10,AA10,AC10,AE10,AG10,AL10,AQ10,AV10,BA10,BF10,BK10,BM10,BO10,BQ10)</f>
        <v>460</v>
      </c>
      <c r="BV10" s="68">
        <v>0</v>
      </c>
      <c r="BW10" s="68">
        <v>11</v>
      </c>
      <c r="BX10" s="68">
        <v>17</v>
      </c>
      <c r="BY10" s="74">
        <f aca="true" t="shared" si="36" ref="BY10:BY32">+BV10+BW10+BX10</f>
        <v>28</v>
      </c>
      <c r="BZ10" s="140">
        <f t="shared" si="19"/>
        <v>501</v>
      </c>
      <c r="CA10" s="151">
        <f aca="true" t="shared" si="37" ref="CA10:CA33">+BZ10-H10</f>
        <v>0</v>
      </c>
      <c r="CB10" s="151">
        <f>+BT10+BU10-BS10</f>
        <v>0</v>
      </c>
      <c r="CC10" s="151">
        <f aca="true" t="shared" si="38" ref="CC10:CC33">+AG10+AE10+AC10+AA10+Y10-X10</f>
        <v>0</v>
      </c>
      <c r="CD10" s="151">
        <f aca="true" t="shared" si="39" ref="CD10:CD33">+BQ10+BO10+BM10+BK10+BI10-BH10</f>
        <v>0</v>
      </c>
      <c r="CE10" s="136">
        <f t="shared" si="20"/>
        <v>13</v>
      </c>
      <c r="CF10" s="136">
        <f aca="true" t="shared" si="40" ref="CF10:CF32">IF($BZ10&gt;0,$F10,0)</f>
        <v>255</v>
      </c>
      <c r="CG10" s="136">
        <f aca="true" t="shared" si="41" ref="CG10:CG32">IF($BZ10&gt;0,$G10,0)</f>
        <v>246</v>
      </c>
      <c r="CH10" s="24"/>
      <c r="CI10" s="152"/>
      <c r="CJ10" s="152"/>
      <c r="CK10" s="152"/>
    </row>
    <row r="11" spans="1:89" ht="15.75">
      <c r="A11" s="120">
        <v>3</v>
      </c>
      <c r="B11" s="121" t="s">
        <v>19</v>
      </c>
      <c r="C11" s="122">
        <v>442</v>
      </c>
      <c r="D11" s="122">
        <v>491</v>
      </c>
      <c r="E11" s="49">
        <f t="shared" si="21"/>
        <v>933</v>
      </c>
      <c r="F11" s="11">
        <v>378</v>
      </c>
      <c r="G11" s="12">
        <v>395</v>
      </c>
      <c r="H11" s="52">
        <f t="shared" si="22"/>
        <v>773</v>
      </c>
      <c r="I11" s="13">
        <v>2</v>
      </c>
      <c r="J11" s="13">
        <v>0</v>
      </c>
      <c r="K11" s="14">
        <f aca="true" t="shared" si="42" ref="K11:K33">IF($BS11=0,,I11/$BS11)</f>
        <v>0.002652519893899204</v>
      </c>
      <c r="L11" s="123">
        <f t="shared" si="23"/>
        <v>2</v>
      </c>
      <c r="M11" s="14">
        <f t="shared" si="24"/>
        <v>0.0027434842249657062</v>
      </c>
      <c r="N11" s="13">
        <v>2</v>
      </c>
      <c r="O11" s="13">
        <v>0</v>
      </c>
      <c r="P11" s="14">
        <f t="shared" si="25"/>
        <v>0.002652519893899204</v>
      </c>
      <c r="Q11" s="123">
        <f t="shared" si="26"/>
        <v>2</v>
      </c>
      <c r="R11" s="14">
        <f t="shared" si="27"/>
        <v>0.0027434842249657062</v>
      </c>
      <c r="S11" s="13">
        <v>17</v>
      </c>
      <c r="T11" s="13">
        <v>1</v>
      </c>
      <c r="U11" s="14">
        <f t="shared" si="28"/>
        <v>0.022546419098143235</v>
      </c>
      <c r="V11" s="123">
        <v>16</v>
      </c>
      <c r="W11" s="14">
        <f t="shared" si="29"/>
        <v>0.02194787379972565</v>
      </c>
      <c r="X11" s="13">
        <v>239</v>
      </c>
      <c r="Y11" s="13">
        <v>5</v>
      </c>
      <c r="Z11" s="14">
        <f t="shared" si="30"/>
        <v>0.3169761273209549</v>
      </c>
      <c r="AA11" s="123">
        <v>31</v>
      </c>
      <c r="AB11" s="14">
        <f t="shared" si="0"/>
        <v>0.04252400548696845</v>
      </c>
      <c r="AC11" s="123">
        <v>90</v>
      </c>
      <c r="AD11" s="14">
        <f t="shared" si="1"/>
        <v>0.12345679012345678</v>
      </c>
      <c r="AE11" s="123">
        <v>2</v>
      </c>
      <c r="AF11" s="14">
        <f t="shared" si="2"/>
        <v>0.0027434842249657062</v>
      </c>
      <c r="AG11" s="123">
        <v>111</v>
      </c>
      <c r="AH11" s="14">
        <f t="shared" si="3"/>
        <v>0.1522633744855967</v>
      </c>
      <c r="AI11" s="13">
        <v>3</v>
      </c>
      <c r="AJ11" s="13">
        <v>0</v>
      </c>
      <c r="AK11" s="14">
        <f t="shared" si="4"/>
        <v>0.003978779840848806</v>
      </c>
      <c r="AL11" s="123">
        <f t="shared" si="31"/>
        <v>3</v>
      </c>
      <c r="AM11" s="14">
        <f t="shared" si="5"/>
        <v>0.00411522633744856</v>
      </c>
      <c r="AN11" s="13">
        <v>179</v>
      </c>
      <c r="AO11" s="13">
        <v>8</v>
      </c>
      <c r="AP11" s="14">
        <f t="shared" si="6"/>
        <v>0.23740053050397877</v>
      </c>
      <c r="AQ11" s="123">
        <v>171</v>
      </c>
      <c r="AR11" s="14">
        <f t="shared" si="7"/>
        <v>0.2345679012345679</v>
      </c>
      <c r="AS11" s="13">
        <v>1</v>
      </c>
      <c r="AT11" s="13">
        <v>0</v>
      </c>
      <c r="AU11" s="14">
        <f t="shared" si="8"/>
        <v>0.001326259946949602</v>
      </c>
      <c r="AV11" s="123">
        <f t="shared" si="32"/>
        <v>1</v>
      </c>
      <c r="AW11" s="14">
        <f t="shared" si="9"/>
        <v>0.0013717421124828531</v>
      </c>
      <c r="AX11" s="13">
        <v>8</v>
      </c>
      <c r="AY11" s="13">
        <v>0</v>
      </c>
      <c r="AZ11" s="14">
        <f t="shared" si="10"/>
        <v>0.010610079575596816</v>
      </c>
      <c r="BA11" s="123">
        <f t="shared" si="33"/>
        <v>8</v>
      </c>
      <c r="BB11" s="14">
        <f t="shared" si="11"/>
        <v>0.010973936899862825</v>
      </c>
      <c r="BC11" s="13">
        <v>3</v>
      </c>
      <c r="BD11" s="13">
        <v>0</v>
      </c>
      <c r="BE11" s="14">
        <f t="shared" si="12"/>
        <v>0.003978779840848806</v>
      </c>
      <c r="BF11" s="123">
        <f aca="true" t="shared" si="43" ref="BF11:BF32">+BC11</f>
        <v>3</v>
      </c>
      <c r="BG11" s="14">
        <f t="shared" si="13"/>
        <v>0.00411522633744856</v>
      </c>
      <c r="BH11" s="13">
        <v>300</v>
      </c>
      <c r="BI11" s="13">
        <v>11</v>
      </c>
      <c r="BJ11" s="14">
        <f t="shared" si="14"/>
        <v>0.3978779840848806</v>
      </c>
      <c r="BK11" s="123">
        <v>2</v>
      </c>
      <c r="BL11" s="14">
        <f t="shared" si="15"/>
        <v>0.0027434842249657062</v>
      </c>
      <c r="BM11" s="123">
        <v>30</v>
      </c>
      <c r="BN11" s="14">
        <f t="shared" si="16"/>
        <v>0.0411522633744856</v>
      </c>
      <c r="BO11" s="123">
        <v>4</v>
      </c>
      <c r="BP11" s="14">
        <f t="shared" si="17"/>
        <v>0.0054869684499314125</v>
      </c>
      <c r="BQ11" s="123">
        <v>253</v>
      </c>
      <c r="BR11" s="14">
        <f t="shared" si="18"/>
        <v>0.34705075445816186</v>
      </c>
      <c r="BS11" s="54">
        <f t="shared" si="34"/>
        <v>754</v>
      </c>
      <c r="BT11" s="55">
        <f aca="true" t="shared" si="44" ref="BT11:BT32">+J11+O11+T11+Y11+AJ11+AO11+AT11+AY11+BD11+BI11</f>
        <v>25</v>
      </c>
      <c r="BU11" s="133">
        <f t="shared" si="35"/>
        <v>729</v>
      </c>
      <c r="BV11" s="12">
        <v>0</v>
      </c>
      <c r="BW11" s="12">
        <v>8</v>
      </c>
      <c r="BX11" s="12">
        <v>11</v>
      </c>
      <c r="BY11" s="22">
        <f t="shared" si="36"/>
        <v>19</v>
      </c>
      <c r="BZ11" s="141">
        <f t="shared" si="19"/>
        <v>773</v>
      </c>
      <c r="CA11" s="151">
        <f t="shared" si="37"/>
        <v>0</v>
      </c>
      <c r="CB11" s="151">
        <f aca="true" t="shared" si="45" ref="CB11:CB33">+BT11+BU11-BS11</f>
        <v>0</v>
      </c>
      <c r="CC11" s="151">
        <f t="shared" si="38"/>
        <v>0</v>
      </c>
      <c r="CD11" s="151">
        <f t="shared" si="39"/>
        <v>0</v>
      </c>
      <c r="CE11" s="135">
        <f t="shared" si="20"/>
        <v>25</v>
      </c>
      <c r="CF11" s="135">
        <f t="shared" si="40"/>
        <v>378</v>
      </c>
      <c r="CG11" s="135">
        <f t="shared" si="41"/>
        <v>395</v>
      </c>
      <c r="CH11" s="24"/>
      <c r="CI11" s="24"/>
      <c r="CJ11" s="24"/>
      <c r="CK11" s="24"/>
    </row>
    <row r="12" spans="1:89" ht="15.75">
      <c r="A12" s="124">
        <v>4</v>
      </c>
      <c r="B12" s="125" t="s">
        <v>19</v>
      </c>
      <c r="C12" s="126">
        <v>259</v>
      </c>
      <c r="D12" s="126">
        <v>291</v>
      </c>
      <c r="E12" s="43">
        <f t="shared" si="21"/>
        <v>550</v>
      </c>
      <c r="F12" s="6">
        <v>191</v>
      </c>
      <c r="G12" s="7">
        <v>198</v>
      </c>
      <c r="H12" s="44">
        <f t="shared" si="22"/>
        <v>389</v>
      </c>
      <c r="I12" s="8">
        <v>2</v>
      </c>
      <c r="J12" s="8">
        <v>0</v>
      </c>
      <c r="K12" s="9">
        <f t="shared" si="42"/>
        <v>0.005235602094240838</v>
      </c>
      <c r="L12" s="127">
        <f t="shared" si="23"/>
        <v>2</v>
      </c>
      <c r="M12" s="9">
        <f t="shared" si="24"/>
        <v>0.005420054200542005</v>
      </c>
      <c r="N12" s="8">
        <v>0</v>
      </c>
      <c r="O12" s="8">
        <v>0</v>
      </c>
      <c r="P12" s="9">
        <f t="shared" si="25"/>
        <v>0</v>
      </c>
      <c r="Q12" s="127">
        <f t="shared" si="26"/>
        <v>0</v>
      </c>
      <c r="R12" s="9">
        <f t="shared" si="27"/>
        <v>0</v>
      </c>
      <c r="S12" s="8">
        <v>12</v>
      </c>
      <c r="T12" s="8">
        <v>2</v>
      </c>
      <c r="U12" s="9">
        <f t="shared" si="28"/>
        <v>0.031413612565445025</v>
      </c>
      <c r="V12" s="127">
        <v>10</v>
      </c>
      <c r="W12" s="9">
        <f t="shared" si="29"/>
        <v>0.02710027100271003</v>
      </c>
      <c r="X12" s="8">
        <v>117</v>
      </c>
      <c r="Y12" s="8">
        <v>2</v>
      </c>
      <c r="Z12" s="9">
        <f t="shared" si="30"/>
        <v>0.306282722513089</v>
      </c>
      <c r="AA12" s="127">
        <v>21</v>
      </c>
      <c r="AB12" s="9">
        <f t="shared" si="0"/>
        <v>0.056910569105691054</v>
      </c>
      <c r="AC12" s="127">
        <v>36</v>
      </c>
      <c r="AD12" s="9">
        <f t="shared" si="1"/>
        <v>0.0975609756097561</v>
      </c>
      <c r="AE12" s="127">
        <v>2</v>
      </c>
      <c r="AF12" s="9">
        <f t="shared" si="2"/>
        <v>0.005420054200542005</v>
      </c>
      <c r="AG12" s="127">
        <v>56</v>
      </c>
      <c r="AH12" s="9">
        <f t="shared" si="3"/>
        <v>0.15176151761517614</v>
      </c>
      <c r="AI12" s="8">
        <v>1</v>
      </c>
      <c r="AJ12" s="8">
        <v>0</v>
      </c>
      <c r="AK12" s="9">
        <f t="shared" si="4"/>
        <v>0.002617801047120419</v>
      </c>
      <c r="AL12" s="127">
        <f t="shared" si="31"/>
        <v>1</v>
      </c>
      <c r="AM12" s="9">
        <f t="shared" si="5"/>
        <v>0.0027100271002710027</v>
      </c>
      <c r="AN12" s="8">
        <v>113</v>
      </c>
      <c r="AO12" s="8">
        <v>7</v>
      </c>
      <c r="AP12" s="9">
        <f t="shared" si="6"/>
        <v>0.29581151832460734</v>
      </c>
      <c r="AQ12" s="127">
        <v>106</v>
      </c>
      <c r="AR12" s="9">
        <f t="shared" si="7"/>
        <v>0.2872628726287263</v>
      </c>
      <c r="AS12" s="8">
        <v>4</v>
      </c>
      <c r="AT12" s="8">
        <v>0</v>
      </c>
      <c r="AU12" s="9">
        <f t="shared" si="8"/>
        <v>0.010471204188481676</v>
      </c>
      <c r="AV12" s="127">
        <f t="shared" si="32"/>
        <v>4</v>
      </c>
      <c r="AW12" s="9">
        <f t="shared" si="9"/>
        <v>0.01084010840108401</v>
      </c>
      <c r="AX12" s="8">
        <v>4</v>
      </c>
      <c r="AY12" s="8">
        <v>0</v>
      </c>
      <c r="AZ12" s="9">
        <f t="shared" si="10"/>
        <v>0.010471204188481676</v>
      </c>
      <c r="BA12" s="127">
        <f t="shared" si="33"/>
        <v>4</v>
      </c>
      <c r="BB12" s="9">
        <f t="shared" si="11"/>
        <v>0.01084010840108401</v>
      </c>
      <c r="BC12" s="8">
        <v>2</v>
      </c>
      <c r="BD12" s="8">
        <v>0</v>
      </c>
      <c r="BE12" s="9">
        <f t="shared" si="12"/>
        <v>0.005235602094240838</v>
      </c>
      <c r="BF12" s="127">
        <f t="shared" si="43"/>
        <v>2</v>
      </c>
      <c r="BG12" s="9">
        <f t="shared" si="13"/>
        <v>0.005420054200542005</v>
      </c>
      <c r="BH12" s="8">
        <v>127</v>
      </c>
      <c r="BI12" s="8">
        <v>2</v>
      </c>
      <c r="BJ12" s="9">
        <f t="shared" si="14"/>
        <v>0.3324607329842932</v>
      </c>
      <c r="BK12" s="127">
        <v>0</v>
      </c>
      <c r="BL12" s="9">
        <f t="shared" si="15"/>
        <v>0</v>
      </c>
      <c r="BM12" s="127">
        <v>21</v>
      </c>
      <c r="BN12" s="9">
        <f t="shared" si="16"/>
        <v>0.056910569105691054</v>
      </c>
      <c r="BO12" s="127">
        <v>2</v>
      </c>
      <c r="BP12" s="9">
        <f t="shared" si="17"/>
        <v>0.005420054200542005</v>
      </c>
      <c r="BQ12" s="127">
        <v>102</v>
      </c>
      <c r="BR12" s="9">
        <f t="shared" si="18"/>
        <v>0.2764227642276423</v>
      </c>
      <c r="BS12" s="45">
        <f t="shared" si="34"/>
        <v>382</v>
      </c>
      <c r="BT12" s="46">
        <f t="shared" si="44"/>
        <v>13</v>
      </c>
      <c r="BU12" s="132">
        <f t="shared" si="35"/>
        <v>369</v>
      </c>
      <c r="BV12" s="10">
        <v>0</v>
      </c>
      <c r="BW12" s="10">
        <v>1</v>
      </c>
      <c r="BX12" s="10">
        <v>6</v>
      </c>
      <c r="BY12" s="21">
        <f t="shared" si="36"/>
        <v>7</v>
      </c>
      <c r="BZ12" s="142">
        <f t="shared" si="19"/>
        <v>389</v>
      </c>
      <c r="CA12" s="151">
        <f t="shared" si="37"/>
        <v>0</v>
      </c>
      <c r="CB12" s="151">
        <f t="shared" si="45"/>
        <v>0</v>
      </c>
      <c r="CC12" s="151">
        <f t="shared" si="38"/>
        <v>0</v>
      </c>
      <c r="CD12" s="151">
        <f t="shared" si="39"/>
        <v>0</v>
      </c>
      <c r="CE12" s="135">
        <f t="shared" si="20"/>
        <v>13</v>
      </c>
      <c r="CF12" s="135">
        <f t="shared" si="40"/>
        <v>191</v>
      </c>
      <c r="CG12" s="135">
        <f t="shared" si="41"/>
        <v>198</v>
      </c>
      <c r="CH12" s="24"/>
      <c r="CI12" s="24"/>
      <c r="CJ12" s="24"/>
      <c r="CK12" s="24"/>
    </row>
    <row r="13" spans="1:89" ht="15.75">
      <c r="A13" s="120">
        <v>5</v>
      </c>
      <c r="B13" s="121" t="s">
        <v>20</v>
      </c>
      <c r="C13" s="122">
        <v>360</v>
      </c>
      <c r="D13" s="122">
        <v>373</v>
      </c>
      <c r="E13" s="49">
        <f t="shared" si="21"/>
        <v>733</v>
      </c>
      <c r="F13" s="11">
        <v>295</v>
      </c>
      <c r="G13" s="12">
        <v>306</v>
      </c>
      <c r="H13" s="52">
        <f t="shared" si="22"/>
        <v>601</v>
      </c>
      <c r="I13" s="13">
        <v>2</v>
      </c>
      <c r="J13" s="13">
        <v>0</v>
      </c>
      <c r="K13" s="14">
        <f t="shared" si="42"/>
        <v>0.003401360544217687</v>
      </c>
      <c r="L13" s="123">
        <f t="shared" si="23"/>
        <v>2</v>
      </c>
      <c r="M13" s="14">
        <f t="shared" si="24"/>
        <v>0.003472222222222222</v>
      </c>
      <c r="N13" s="13">
        <v>1</v>
      </c>
      <c r="O13" s="13">
        <v>0</v>
      </c>
      <c r="P13" s="14">
        <f t="shared" si="25"/>
        <v>0.0017006802721088435</v>
      </c>
      <c r="Q13" s="123">
        <f t="shared" si="26"/>
        <v>1</v>
      </c>
      <c r="R13" s="14">
        <f t="shared" si="27"/>
        <v>0.001736111111111111</v>
      </c>
      <c r="S13" s="13">
        <v>20</v>
      </c>
      <c r="T13" s="13">
        <v>0</v>
      </c>
      <c r="U13" s="14">
        <f t="shared" si="28"/>
        <v>0.034013605442176874</v>
      </c>
      <c r="V13" s="123">
        <f>+S13</f>
        <v>20</v>
      </c>
      <c r="W13" s="14">
        <f t="shared" si="29"/>
        <v>0.034722222222222224</v>
      </c>
      <c r="X13" s="13">
        <v>178</v>
      </c>
      <c r="Y13" s="13">
        <v>0</v>
      </c>
      <c r="Z13" s="14">
        <f t="shared" si="30"/>
        <v>0.30272108843537415</v>
      </c>
      <c r="AA13" s="123">
        <v>12</v>
      </c>
      <c r="AB13" s="14">
        <f t="shared" si="0"/>
        <v>0.020833333333333332</v>
      </c>
      <c r="AC13" s="123">
        <v>54</v>
      </c>
      <c r="AD13" s="14">
        <f t="shared" si="1"/>
        <v>0.09375</v>
      </c>
      <c r="AE13" s="123">
        <v>3</v>
      </c>
      <c r="AF13" s="14">
        <f t="shared" si="2"/>
        <v>0.005208333333333333</v>
      </c>
      <c r="AG13" s="123">
        <v>109</v>
      </c>
      <c r="AH13" s="14">
        <f t="shared" si="3"/>
        <v>0.1892361111111111</v>
      </c>
      <c r="AI13" s="13">
        <v>0</v>
      </c>
      <c r="AJ13" s="13">
        <v>0</v>
      </c>
      <c r="AK13" s="14">
        <f t="shared" si="4"/>
        <v>0</v>
      </c>
      <c r="AL13" s="123">
        <f t="shared" si="31"/>
        <v>0</v>
      </c>
      <c r="AM13" s="14">
        <f t="shared" si="5"/>
        <v>0</v>
      </c>
      <c r="AN13" s="13">
        <v>147</v>
      </c>
      <c r="AO13" s="13">
        <v>3</v>
      </c>
      <c r="AP13" s="14">
        <f t="shared" si="6"/>
        <v>0.25</v>
      </c>
      <c r="AQ13" s="123">
        <v>144</v>
      </c>
      <c r="AR13" s="14">
        <f t="shared" si="7"/>
        <v>0.25</v>
      </c>
      <c r="AS13" s="13">
        <v>8</v>
      </c>
      <c r="AT13" s="13">
        <v>1</v>
      </c>
      <c r="AU13" s="14">
        <f t="shared" si="8"/>
        <v>0.013605442176870748</v>
      </c>
      <c r="AV13" s="123">
        <v>7</v>
      </c>
      <c r="AW13" s="14">
        <f t="shared" si="9"/>
        <v>0.012152777777777778</v>
      </c>
      <c r="AX13" s="13">
        <v>6</v>
      </c>
      <c r="AY13" s="13">
        <v>0</v>
      </c>
      <c r="AZ13" s="14">
        <f t="shared" si="10"/>
        <v>0.01020408163265306</v>
      </c>
      <c r="BA13" s="123">
        <f t="shared" si="33"/>
        <v>6</v>
      </c>
      <c r="BB13" s="14">
        <f t="shared" si="11"/>
        <v>0.010416666666666666</v>
      </c>
      <c r="BC13" s="13">
        <v>0</v>
      </c>
      <c r="BD13" s="13">
        <v>0</v>
      </c>
      <c r="BE13" s="14">
        <f t="shared" si="12"/>
        <v>0</v>
      </c>
      <c r="BF13" s="123">
        <f t="shared" si="43"/>
        <v>0</v>
      </c>
      <c r="BG13" s="14">
        <f t="shared" si="13"/>
        <v>0</v>
      </c>
      <c r="BH13" s="13">
        <v>226</v>
      </c>
      <c r="BI13" s="13">
        <v>8</v>
      </c>
      <c r="BJ13" s="14">
        <f t="shared" si="14"/>
        <v>0.3843537414965986</v>
      </c>
      <c r="BK13" s="123">
        <v>1</v>
      </c>
      <c r="BL13" s="14">
        <f t="shared" si="15"/>
        <v>0.001736111111111111</v>
      </c>
      <c r="BM13" s="123">
        <v>16</v>
      </c>
      <c r="BN13" s="14">
        <f t="shared" si="16"/>
        <v>0.027777777777777776</v>
      </c>
      <c r="BO13" s="123">
        <v>1</v>
      </c>
      <c r="BP13" s="14">
        <f t="shared" si="17"/>
        <v>0.001736111111111111</v>
      </c>
      <c r="BQ13" s="123">
        <v>200</v>
      </c>
      <c r="BR13" s="14">
        <f t="shared" si="18"/>
        <v>0.3472222222222222</v>
      </c>
      <c r="BS13" s="54">
        <f t="shared" si="34"/>
        <v>588</v>
      </c>
      <c r="BT13" s="55">
        <f t="shared" si="44"/>
        <v>12</v>
      </c>
      <c r="BU13" s="133">
        <f t="shared" si="35"/>
        <v>576</v>
      </c>
      <c r="BV13" s="12">
        <v>0</v>
      </c>
      <c r="BW13" s="12">
        <v>7</v>
      </c>
      <c r="BX13" s="12">
        <v>6</v>
      </c>
      <c r="BY13" s="22">
        <f t="shared" si="36"/>
        <v>13</v>
      </c>
      <c r="BZ13" s="141">
        <f t="shared" si="19"/>
        <v>601</v>
      </c>
      <c r="CA13" s="151">
        <f t="shared" si="37"/>
        <v>0</v>
      </c>
      <c r="CB13" s="151">
        <f t="shared" si="45"/>
        <v>0</v>
      </c>
      <c r="CC13" s="151">
        <f t="shared" si="38"/>
        <v>0</v>
      </c>
      <c r="CD13" s="151">
        <f t="shared" si="39"/>
        <v>0</v>
      </c>
      <c r="CE13" s="135">
        <f t="shared" si="20"/>
        <v>12</v>
      </c>
      <c r="CF13" s="135">
        <f t="shared" si="40"/>
        <v>295</v>
      </c>
      <c r="CG13" s="135">
        <f t="shared" si="41"/>
        <v>306</v>
      </c>
      <c r="CH13" s="24"/>
      <c r="CI13" s="24"/>
      <c r="CJ13" s="24"/>
      <c r="CK13" s="24"/>
    </row>
    <row r="14" spans="1:89" ht="15.75">
      <c r="A14" s="124">
        <v>6</v>
      </c>
      <c r="B14" s="125" t="s">
        <v>20</v>
      </c>
      <c r="C14" s="126">
        <v>361</v>
      </c>
      <c r="D14" s="126">
        <v>390</v>
      </c>
      <c r="E14" s="43">
        <f t="shared" si="21"/>
        <v>751</v>
      </c>
      <c r="F14" s="6">
        <v>306</v>
      </c>
      <c r="G14" s="7">
        <v>314</v>
      </c>
      <c r="H14" s="44">
        <f t="shared" si="22"/>
        <v>620</v>
      </c>
      <c r="I14" s="8">
        <v>3</v>
      </c>
      <c r="J14" s="8">
        <v>0</v>
      </c>
      <c r="K14" s="9">
        <f t="shared" si="42"/>
        <v>0.0049833887043189366</v>
      </c>
      <c r="L14" s="127">
        <f t="shared" si="23"/>
        <v>3</v>
      </c>
      <c r="M14" s="9">
        <f t="shared" si="24"/>
        <v>0.0051635111876075735</v>
      </c>
      <c r="N14" s="8">
        <v>1</v>
      </c>
      <c r="O14" s="8">
        <v>0</v>
      </c>
      <c r="P14" s="9">
        <f t="shared" si="25"/>
        <v>0.0016611295681063123</v>
      </c>
      <c r="Q14" s="127">
        <f t="shared" si="26"/>
        <v>1</v>
      </c>
      <c r="R14" s="9">
        <f t="shared" si="27"/>
        <v>0.0017211703958691911</v>
      </c>
      <c r="S14" s="8">
        <v>19</v>
      </c>
      <c r="T14" s="8">
        <v>2</v>
      </c>
      <c r="U14" s="9">
        <f t="shared" si="28"/>
        <v>0.03156146179401993</v>
      </c>
      <c r="V14" s="127">
        <v>17</v>
      </c>
      <c r="W14" s="9">
        <f t="shared" si="29"/>
        <v>0.029259896729776247</v>
      </c>
      <c r="X14" s="8">
        <v>176</v>
      </c>
      <c r="Y14" s="8">
        <v>2</v>
      </c>
      <c r="Z14" s="9">
        <f t="shared" si="30"/>
        <v>0.292358803986711</v>
      </c>
      <c r="AA14" s="127">
        <v>25</v>
      </c>
      <c r="AB14" s="9">
        <f t="shared" si="0"/>
        <v>0.043029259896729774</v>
      </c>
      <c r="AC14" s="127">
        <v>69</v>
      </c>
      <c r="AD14" s="9">
        <f t="shared" si="1"/>
        <v>0.11876075731497418</v>
      </c>
      <c r="AE14" s="127">
        <v>4</v>
      </c>
      <c r="AF14" s="9">
        <f t="shared" si="2"/>
        <v>0.0068846815834767644</v>
      </c>
      <c r="AG14" s="127">
        <v>76</v>
      </c>
      <c r="AH14" s="9">
        <f t="shared" si="3"/>
        <v>0.13080895008605853</v>
      </c>
      <c r="AI14" s="8">
        <v>4</v>
      </c>
      <c r="AJ14" s="8">
        <v>1</v>
      </c>
      <c r="AK14" s="9">
        <f t="shared" si="4"/>
        <v>0.006644518272425249</v>
      </c>
      <c r="AL14" s="127">
        <v>3</v>
      </c>
      <c r="AM14" s="9">
        <f t="shared" si="5"/>
        <v>0.0051635111876075735</v>
      </c>
      <c r="AN14" s="8">
        <v>140</v>
      </c>
      <c r="AO14" s="8">
        <v>7</v>
      </c>
      <c r="AP14" s="9">
        <f t="shared" si="6"/>
        <v>0.23255813953488372</v>
      </c>
      <c r="AQ14" s="127">
        <v>133</v>
      </c>
      <c r="AR14" s="9">
        <f t="shared" si="7"/>
        <v>0.2289156626506024</v>
      </c>
      <c r="AS14" s="8">
        <v>4</v>
      </c>
      <c r="AT14" s="8">
        <v>0</v>
      </c>
      <c r="AU14" s="9">
        <f t="shared" si="8"/>
        <v>0.006644518272425249</v>
      </c>
      <c r="AV14" s="127">
        <f t="shared" si="32"/>
        <v>4</v>
      </c>
      <c r="AW14" s="9">
        <f t="shared" si="9"/>
        <v>0.0068846815834767644</v>
      </c>
      <c r="AX14" s="8">
        <v>6</v>
      </c>
      <c r="AY14" s="8">
        <v>0</v>
      </c>
      <c r="AZ14" s="9">
        <f t="shared" si="10"/>
        <v>0.009966777408637873</v>
      </c>
      <c r="BA14" s="127">
        <f t="shared" si="33"/>
        <v>6</v>
      </c>
      <c r="BB14" s="9">
        <f t="shared" si="11"/>
        <v>0.010327022375215147</v>
      </c>
      <c r="BC14" s="8">
        <v>8</v>
      </c>
      <c r="BD14" s="8">
        <v>0</v>
      </c>
      <c r="BE14" s="9">
        <f t="shared" si="12"/>
        <v>0.013289036544850499</v>
      </c>
      <c r="BF14" s="127">
        <f t="shared" si="43"/>
        <v>8</v>
      </c>
      <c r="BG14" s="9">
        <f t="shared" si="13"/>
        <v>0.013769363166953529</v>
      </c>
      <c r="BH14" s="8">
        <v>241</v>
      </c>
      <c r="BI14" s="8">
        <v>9</v>
      </c>
      <c r="BJ14" s="9">
        <f t="shared" si="14"/>
        <v>0.4003322259136213</v>
      </c>
      <c r="BK14" s="127">
        <v>1</v>
      </c>
      <c r="BL14" s="9">
        <f t="shared" si="15"/>
        <v>0.0017211703958691911</v>
      </c>
      <c r="BM14" s="127">
        <v>20</v>
      </c>
      <c r="BN14" s="9">
        <f t="shared" si="16"/>
        <v>0.03442340791738382</v>
      </c>
      <c r="BO14" s="127">
        <v>2</v>
      </c>
      <c r="BP14" s="9">
        <f t="shared" si="17"/>
        <v>0.0034423407917383822</v>
      </c>
      <c r="BQ14" s="127">
        <v>209</v>
      </c>
      <c r="BR14" s="9">
        <f t="shared" si="18"/>
        <v>0.35972461273666095</v>
      </c>
      <c r="BS14" s="45">
        <f t="shared" si="34"/>
        <v>602</v>
      </c>
      <c r="BT14" s="46">
        <f t="shared" si="44"/>
        <v>21</v>
      </c>
      <c r="BU14" s="132">
        <f t="shared" si="35"/>
        <v>581</v>
      </c>
      <c r="BV14" s="10">
        <v>0</v>
      </c>
      <c r="BW14" s="10">
        <v>8</v>
      </c>
      <c r="BX14" s="10">
        <v>10</v>
      </c>
      <c r="BY14" s="21">
        <f t="shared" si="36"/>
        <v>18</v>
      </c>
      <c r="BZ14" s="142">
        <f t="shared" si="19"/>
        <v>620</v>
      </c>
      <c r="CA14" s="151">
        <f t="shared" si="37"/>
        <v>0</v>
      </c>
      <c r="CB14" s="151">
        <f t="shared" si="45"/>
        <v>0</v>
      </c>
      <c r="CC14" s="151">
        <f t="shared" si="38"/>
        <v>0</v>
      </c>
      <c r="CD14" s="151">
        <f t="shared" si="39"/>
        <v>0</v>
      </c>
      <c r="CE14" s="135">
        <f t="shared" si="20"/>
        <v>21</v>
      </c>
      <c r="CF14" s="135">
        <f t="shared" si="40"/>
        <v>306</v>
      </c>
      <c r="CG14" s="135">
        <f t="shared" si="41"/>
        <v>314</v>
      </c>
      <c r="CH14" s="24"/>
      <c r="CI14" s="24"/>
      <c r="CJ14" s="24"/>
      <c r="CK14" s="24"/>
    </row>
    <row r="15" spans="1:89" ht="15.75">
      <c r="A15" s="120">
        <v>7</v>
      </c>
      <c r="B15" s="121" t="s">
        <v>20</v>
      </c>
      <c r="C15" s="122">
        <v>343</v>
      </c>
      <c r="D15" s="122">
        <v>395</v>
      </c>
      <c r="E15" s="49">
        <f t="shared" si="21"/>
        <v>738</v>
      </c>
      <c r="F15" s="11">
        <v>271</v>
      </c>
      <c r="G15" s="12">
        <v>302</v>
      </c>
      <c r="H15" s="52">
        <f t="shared" si="22"/>
        <v>573</v>
      </c>
      <c r="I15" s="13">
        <v>7</v>
      </c>
      <c r="J15" s="13">
        <v>0</v>
      </c>
      <c r="K15" s="14">
        <f t="shared" si="42"/>
        <v>0.0125</v>
      </c>
      <c r="L15" s="123">
        <f t="shared" si="23"/>
        <v>7</v>
      </c>
      <c r="M15" s="14">
        <f t="shared" si="24"/>
        <v>0.012773722627737226</v>
      </c>
      <c r="N15" s="13">
        <v>0</v>
      </c>
      <c r="O15" s="13">
        <v>0</v>
      </c>
      <c r="P15" s="14">
        <f t="shared" si="25"/>
        <v>0</v>
      </c>
      <c r="Q15" s="123">
        <f t="shared" si="26"/>
        <v>0</v>
      </c>
      <c r="R15" s="14">
        <f t="shared" si="27"/>
        <v>0</v>
      </c>
      <c r="S15" s="13">
        <v>23</v>
      </c>
      <c r="T15" s="13">
        <v>0</v>
      </c>
      <c r="U15" s="14">
        <f t="shared" si="28"/>
        <v>0.04107142857142857</v>
      </c>
      <c r="V15" s="123">
        <f>+S15</f>
        <v>23</v>
      </c>
      <c r="W15" s="14">
        <f t="shared" si="29"/>
        <v>0.041970802919708027</v>
      </c>
      <c r="X15" s="13">
        <v>181</v>
      </c>
      <c r="Y15" s="13">
        <v>3</v>
      </c>
      <c r="Z15" s="14">
        <f t="shared" si="30"/>
        <v>0.32321428571428573</v>
      </c>
      <c r="AA15" s="123">
        <v>19</v>
      </c>
      <c r="AB15" s="14">
        <f t="shared" si="0"/>
        <v>0.03467153284671533</v>
      </c>
      <c r="AC15" s="123">
        <v>62</v>
      </c>
      <c r="AD15" s="14">
        <f t="shared" si="1"/>
        <v>0.11313868613138686</v>
      </c>
      <c r="AE15" s="123">
        <v>3</v>
      </c>
      <c r="AF15" s="14">
        <f t="shared" si="2"/>
        <v>0.005474452554744526</v>
      </c>
      <c r="AG15" s="123">
        <v>94</v>
      </c>
      <c r="AH15" s="14">
        <f t="shared" si="3"/>
        <v>0.17153284671532848</v>
      </c>
      <c r="AI15" s="13">
        <v>2</v>
      </c>
      <c r="AJ15" s="13">
        <v>0</v>
      </c>
      <c r="AK15" s="14">
        <f t="shared" si="4"/>
        <v>0.0035714285714285713</v>
      </c>
      <c r="AL15" s="123">
        <f t="shared" si="31"/>
        <v>2</v>
      </c>
      <c r="AM15" s="14">
        <f t="shared" si="5"/>
        <v>0.0036496350364963502</v>
      </c>
      <c r="AN15" s="13">
        <v>124</v>
      </c>
      <c r="AO15" s="13">
        <v>4</v>
      </c>
      <c r="AP15" s="14">
        <f t="shared" si="6"/>
        <v>0.22142857142857142</v>
      </c>
      <c r="AQ15" s="123">
        <v>120</v>
      </c>
      <c r="AR15" s="14">
        <f t="shared" si="7"/>
        <v>0.21897810218978103</v>
      </c>
      <c r="AS15" s="13">
        <v>6</v>
      </c>
      <c r="AT15" s="13">
        <v>1</v>
      </c>
      <c r="AU15" s="14">
        <f t="shared" si="8"/>
        <v>0.010714285714285714</v>
      </c>
      <c r="AV15" s="123">
        <v>5</v>
      </c>
      <c r="AW15" s="14">
        <f t="shared" si="9"/>
        <v>0.009124087591240875</v>
      </c>
      <c r="AX15" s="13">
        <v>10</v>
      </c>
      <c r="AY15" s="13">
        <v>0</v>
      </c>
      <c r="AZ15" s="14">
        <f t="shared" si="10"/>
        <v>0.017857142857142856</v>
      </c>
      <c r="BA15" s="123">
        <f t="shared" si="33"/>
        <v>10</v>
      </c>
      <c r="BB15" s="14">
        <f t="shared" si="11"/>
        <v>0.01824817518248175</v>
      </c>
      <c r="BC15" s="13">
        <v>6</v>
      </c>
      <c r="BD15" s="13">
        <v>0</v>
      </c>
      <c r="BE15" s="14">
        <f t="shared" si="12"/>
        <v>0.010714285714285714</v>
      </c>
      <c r="BF15" s="123">
        <f t="shared" si="43"/>
        <v>6</v>
      </c>
      <c r="BG15" s="14">
        <f t="shared" si="13"/>
        <v>0.010948905109489052</v>
      </c>
      <c r="BH15" s="13">
        <v>201</v>
      </c>
      <c r="BI15" s="13">
        <v>4</v>
      </c>
      <c r="BJ15" s="14">
        <f t="shared" si="14"/>
        <v>0.35892857142857143</v>
      </c>
      <c r="BK15" s="123">
        <v>2</v>
      </c>
      <c r="BL15" s="14">
        <f t="shared" si="15"/>
        <v>0.0036496350364963502</v>
      </c>
      <c r="BM15" s="123">
        <v>15</v>
      </c>
      <c r="BN15" s="14">
        <f t="shared" si="16"/>
        <v>0.02737226277372263</v>
      </c>
      <c r="BO15" s="123">
        <v>3</v>
      </c>
      <c r="BP15" s="14">
        <f t="shared" si="17"/>
        <v>0.005474452554744526</v>
      </c>
      <c r="BQ15" s="123">
        <v>177</v>
      </c>
      <c r="BR15" s="14">
        <f t="shared" si="18"/>
        <v>0.32299270072992703</v>
      </c>
      <c r="BS15" s="54">
        <f t="shared" si="34"/>
        <v>560</v>
      </c>
      <c r="BT15" s="55">
        <f t="shared" si="44"/>
        <v>12</v>
      </c>
      <c r="BU15" s="133">
        <f t="shared" si="35"/>
        <v>548</v>
      </c>
      <c r="BV15" s="12">
        <v>0</v>
      </c>
      <c r="BW15" s="12">
        <v>5</v>
      </c>
      <c r="BX15" s="12">
        <v>8</v>
      </c>
      <c r="BY15" s="22">
        <f t="shared" si="36"/>
        <v>13</v>
      </c>
      <c r="BZ15" s="141">
        <f t="shared" si="19"/>
        <v>573</v>
      </c>
      <c r="CA15" s="151">
        <f t="shared" si="37"/>
        <v>0</v>
      </c>
      <c r="CB15" s="151">
        <f t="shared" si="45"/>
        <v>0</v>
      </c>
      <c r="CC15" s="151">
        <f t="shared" si="38"/>
        <v>0</v>
      </c>
      <c r="CD15" s="151">
        <f t="shared" si="39"/>
        <v>0</v>
      </c>
      <c r="CE15" s="135">
        <f t="shared" si="20"/>
        <v>12</v>
      </c>
      <c r="CF15" s="135">
        <f t="shared" si="40"/>
        <v>271</v>
      </c>
      <c r="CG15" s="135">
        <f t="shared" si="41"/>
        <v>302</v>
      </c>
      <c r="CH15" s="24"/>
      <c r="CI15" s="24"/>
      <c r="CJ15" s="24"/>
      <c r="CK15" s="24"/>
    </row>
    <row r="16" spans="1:89" ht="15.75">
      <c r="A16" s="124">
        <v>8</v>
      </c>
      <c r="B16" s="125" t="s">
        <v>21</v>
      </c>
      <c r="C16" s="126">
        <v>433</v>
      </c>
      <c r="D16" s="126">
        <v>505</v>
      </c>
      <c r="E16" s="43">
        <f t="shared" si="21"/>
        <v>938</v>
      </c>
      <c r="F16" s="6">
        <v>346</v>
      </c>
      <c r="G16" s="7">
        <v>362</v>
      </c>
      <c r="H16" s="44">
        <f t="shared" si="22"/>
        <v>708</v>
      </c>
      <c r="I16" s="8">
        <v>9</v>
      </c>
      <c r="J16" s="8">
        <v>1</v>
      </c>
      <c r="K16" s="9">
        <f t="shared" si="42"/>
        <v>0.013024602026049204</v>
      </c>
      <c r="L16" s="127">
        <v>8</v>
      </c>
      <c r="M16" s="9">
        <f t="shared" si="24"/>
        <v>0.012048192771084338</v>
      </c>
      <c r="N16" s="8">
        <v>1</v>
      </c>
      <c r="O16" s="8">
        <v>0</v>
      </c>
      <c r="P16" s="9">
        <f t="shared" si="25"/>
        <v>0.001447178002894356</v>
      </c>
      <c r="Q16" s="127">
        <f t="shared" si="26"/>
        <v>1</v>
      </c>
      <c r="R16" s="9">
        <f t="shared" si="27"/>
        <v>0.0015060240963855422</v>
      </c>
      <c r="S16" s="8">
        <v>20</v>
      </c>
      <c r="T16" s="8">
        <v>2</v>
      </c>
      <c r="U16" s="9">
        <f t="shared" si="28"/>
        <v>0.02894356005788712</v>
      </c>
      <c r="V16" s="127">
        <v>18</v>
      </c>
      <c r="W16" s="9">
        <f t="shared" si="29"/>
        <v>0.02710843373493976</v>
      </c>
      <c r="X16" s="8">
        <v>259</v>
      </c>
      <c r="Y16" s="8">
        <v>8</v>
      </c>
      <c r="Z16" s="9">
        <f t="shared" si="30"/>
        <v>0.3748191027496382</v>
      </c>
      <c r="AA16" s="127">
        <v>28</v>
      </c>
      <c r="AB16" s="9">
        <f t="shared" si="0"/>
        <v>0.04216867469879518</v>
      </c>
      <c r="AC16" s="127">
        <v>87</v>
      </c>
      <c r="AD16" s="9">
        <f t="shared" si="1"/>
        <v>0.13102409638554216</v>
      </c>
      <c r="AE16" s="127">
        <v>2</v>
      </c>
      <c r="AF16" s="9">
        <f t="shared" si="2"/>
        <v>0.0030120481927710845</v>
      </c>
      <c r="AG16" s="127">
        <v>134</v>
      </c>
      <c r="AH16" s="9">
        <f t="shared" si="3"/>
        <v>0.20180722891566266</v>
      </c>
      <c r="AI16" s="8">
        <v>5</v>
      </c>
      <c r="AJ16" s="8">
        <v>0</v>
      </c>
      <c r="AK16" s="9">
        <f t="shared" si="4"/>
        <v>0.00723589001447178</v>
      </c>
      <c r="AL16" s="127">
        <f t="shared" si="31"/>
        <v>5</v>
      </c>
      <c r="AM16" s="9">
        <f t="shared" si="5"/>
        <v>0.007530120481927711</v>
      </c>
      <c r="AN16" s="8">
        <v>162</v>
      </c>
      <c r="AO16" s="8">
        <v>10</v>
      </c>
      <c r="AP16" s="9">
        <f t="shared" si="6"/>
        <v>0.23444283646888567</v>
      </c>
      <c r="AQ16" s="127">
        <v>152</v>
      </c>
      <c r="AR16" s="9">
        <f t="shared" si="7"/>
        <v>0.2289156626506024</v>
      </c>
      <c r="AS16" s="8">
        <v>5</v>
      </c>
      <c r="AT16" s="8">
        <v>0</v>
      </c>
      <c r="AU16" s="9">
        <f t="shared" si="8"/>
        <v>0.00723589001447178</v>
      </c>
      <c r="AV16" s="127">
        <f t="shared" si="32"/>
        <v>5</v>
      </c>
      <c r="AW16" s="9">
        <f t="shared" si="9"/>
        <v>0.007530120481927711</v>
      </c>
      <c r="AX16" s="8">
        <v>6</v>
      </c>
      <c r="AY16" s="8">
        <v>1</v>
      </c>
      <c r="AZ16" s="9">
        <f t="shared" si="10"/>
        <v>0.008683068017366137</v>
      </c>
      <c r="BA16" s="127">
        <v>5</v>
      </c>
      <c r="BB16" s="9">
        <f t="shared" si="11"/>
        <v>0.007530120481927711</v>
      </c>
      <c r="BC16" s="8">
        <v>3</v>
      </c>
      <c r="BD16" s="8">
        <v>0</v>
      </c>
      <c r="BE16" s="9">
        <f t="shared" si="12"/>
        <v>0.004341534008683068</v>
      </c>
      <c r="BF16" s="127">
        <f t="shared" si="43"/>
        <v>3</v>
      </c>
      <c r="BG16" s="9">
        <f t="shared" si="13"/>
        <v>0.004518072289156626</v>
      </c>
      <c r="BH16" s="8">
        <v>221</v>
      </c>
      <c r="BI16" s="8">
        <v>5</v>
      </c>
      <c r="BJ16" s="9">
        <f t="shared" si="14"/>
        <v>0.31982633863965265</v>
      </c>
      <c r="BK16" s="127">
        <v>2</v>
      </c>
      <c r="BL16" s="9">
        <f t="shared" si="15"/>
        <v>0.0030120481927710845</v>
      </c>
      <c r="BM16" s="127">
        <v>23</v>
      </c>
      <c r="BN16" s="9">
        <f t="shared" si="16"/>
        <v>0.03463855421686747</v>
      </c>
      <c r="BO16" s="127">
        <v>2</v>
      </c>
      <c r="BP16" s="9">
        <f t="shared" si="17"/>
        <v>0.0030120481927710845</v>
      </c>
      <c r="BQ16" s="127">
        <v>189</v>
      </c>
      <c r="BR16" s="9">
        <f t="shared" si="18"/>
        <v>0.28463855421686746</v>
      </c>
      <c r="BS16" s="45">
        <f t="shared" si="34"/>
        <v>691</v>
      </c>
      <c r="BT16" s="46">
        <f t="shared" si="44"/>
        <v>27</v>
      </c>
      <c r="BU16" s="132">
        <f t="shared" si="35"/>
        <v>664</v>
      </c>
      <c r="BV16" s="10">
        <v>0</v>
      </c>
      <c r="BW16" s="10">
        <v>9</v>
      </c>
      <c r="BX16" s="10">
        <v>8</v>
      </c>
      <c r="BY16" s="21">
        <f t="shared" si="36"/>
        <v>17</v>
      </c>
      <c r="BZ16" s="142">
        <f t="shared" si="19"/>
        <v>708</v>
      </c>
      <c r="CA16" s="151">
        <f t="shared" si="37"/>
        <v>0</v>
      </c>
      <c r="CB16" s="151">
        <f t="shared" si="45"/>
        <v>0</v>
      </c>
      <c r="CC16" s="151">
        <f t="shared" si="38"/>
        <v>0</v>
      </c>
      <c r="CD16" s="151">
        <f t="shared" si="39"/>
        <v>0</v>
      </c>
      <c r="CE16" s="135">
        <f t="shared" si="20"/>
        <v>27</v>
      </c>
      <c r="CF16" s="135">
        <f t="shared" si="40"/>
        <v>346</v>
      </c>
      <c r="CG16" s="135">
        <f t="shared" si="41"/>
        <v>362</v>
      </c>
      <c r="CH16" s="24"/>
      <c r="CI16" s="24"/>
      <c r="CJ16" s="24"/>
      <c r="CK16" s="24"/>
    </row>
    <row r="17" spans="1:89" ht="15.75">
      <c r="A17" s="120">
        <v>9</v>
      </c>
      <c r="B17" s="121" t="s">
        <v>21</v>
      </c>
      <c r="C17" s="122">
        <v>412</v>
      </c>
      <c r="D17" s="122">
        <v>478</v>
      </c>
      <c r="E17" s="49">
        <f t="shared" si="21"/>
        <v>890</v>
      </c>
      <c r="F17" s="11">
        <v>341</v>
      </c>
      <c r="G17" s="12">
        <v>362</v>
      </c>
      <c r="H17" s="52">
        <f t="shared" si="22"/>
        <v>703</v>
      </c>
      <c r="I17" s="13">
        <v>2</v>
      </c>
      <c r="J17" s="13">
        <v>0</v>
      </c>
      <c r="K17" s="14">
        <f t="shared" si="42"/>
        <v>0.0029498525073746312</v>
      </c>
      <c r="L17" s="123">
        <f t="shared" si="23"/>
        <v>2</v>
      </c>
      <c r="M17" s="14">
        <f t="shared" si="24"/>
        <v>0.0030257186081694403</v>
      </c>
      <c r="N17" s="13">
        <v>3</v>
      </c>
      <c r="O17" s="13">
        <v>0</v>
      </c>
      <c r="P17" s="14">
        <f t="shared" si="25"/>
        <v>0.004424778761061947</v>
      </c>
      <c r="Q17" s="123">
        <f t="shared" si="26"/>
        <v>3</v>
      </c>
      <c r="R17" s="14">
        <f t="shared" si="27"/>
        <v>0.0045385779122541605</v>
      </c>
      <c r="S17" s="13">
        <v>26</v>
      </c>
      <c r="T17" s="13">
        <v>0</v>
      </c>
      <c r="U17" s="14">
        <f t="shared" si="28"/>
        <v>0.038348082595870206</v>
      </c>
      <c r="V17" s="123">
        <f>+S17</f>
        <v>26</v>
      </c>
      <c r="W17" s="14">
        <f t="shared" si="29"/>
        <v>0.039334341906202726</v>
      </c>
      <c r="X17" s="13">
        <v>194</v>
      </c>
      <c r="Y17" s="13">
        <v>3</v>
      </c>
      <c r="Z17" s="14">
        <f t="shared" si="30"/>
        <v>0.2861356932153392</v>
      </c>
      <c r="AA17" s="123">
        <v>22</v>
      </c>
      <c r="AB17" s="14">
        <f t="shared" si="0"/>
        <v>0.03328290468986384</v>
      </c>
      <c r="AC17" s="123">
        <v>65</v>
      </c>
      <c r="AD17" s="14">
        <f t="shared" si="1"/>
        <v>0.09833585476550681</v>
      </c>
      <c r="AE17" s="123">
        <v>7</v>
      </c>
      <c r="AF17" s="14">
        <f t="shared" si="2"/>
        <v>0.01059001512859304</v>
      </c>
      <c r="AG17" s="123">
        <v>97</v>
      </c>
      <c r="AH17" s="14">
        <f t="shared" si="3"/>
        <v>0.14674735249621784</v>
      </c>
      <c r="AI17" s="13">
        <v>3</v>
      </c>
      <c r="AJ17" s="13">
        <v>0</v>
      </c>
      <c r="AK17" s="14">
        <f t="shared" si="4"/>
        <v>0.004424778761061947</v>
      </c>
      <c r="AL17" s="123">
        <f t="shared" si="31"/>
        <v>3</v>
      </c>
      <c r="AM17" s="14">
        <f t="shared" si="5"/>
        <v>0.0045385779122541605</v>
      </c>
      <c r="AN17" s="13">
        <v>155</v>
      </c>
      <c r="AO17" s="13">
        <v>11</v>
      </c>
      <c r="AP17" s="14">
        <f t="shared" si="6"/>
        <v>0.22861356932153393</v>
      </c>
      <c r="AQ17" s="123">
        <v>144</v>
      </c>
      <c r="AR17" s="14">
        <f t="shared" si="7"/>
        <v>0.2178517397881997</v>
      </c>
      <c r="AS17" s="13">
        <v>6</v>
      </c>
      <c r="AT17" s="13">
        <v>0</v>
      </c>
      <c r="AU17" s="14">
        <f t="shared" si="8"/>
        <v>0.008849557522123894</v>
      </c>
      <c r="AV17" s="123">
        <f t="shared" si="32"/>
        <v>6</v>
      </c>
      <c r="AW17" s="14">
        <f t="shared" si="9"/>
        <v>0.009077155824508321</v>
      </c>
      <c r="AX17" s="13">
        <v>10</v>
      </c>
      <c r="AY17" s="13">
        <v>0</v>
      </c>
      <c r="AZ17" s="14">
        <f t="shared" si="10"/>
        <v>0.014749262536873156</v>
      </c>
      <c r="BA17" s="123">
        <f t="shared" si="33"/>
        <v>10</v>
      </c>
      <c r="BB17" s="14">
        <f t="shared" si="11"/>
        <v>0.015128593040847202</v>
      </c>
      <c r="BC17" s="13">
        <v>2</v>
      </c>
      <c r="BD17" s="13">
        <v>0</v>
      </c>
      <c r="BE17" s="14">
        <f t="shared" si="12"/>
        <v>0.0029498525073746312</v>
      </c>
      <c r="BF17" s="123">
        <f t="shared" si="43"/>
        <v>2</v>
      </c>
      <c r="BG17" s="14">
        <f t="shared" si="13"/>
        <v>0.0030257186081694403</v>
      </c>
      <c r="BH17" s="13">
        <v>277</v>
      </c>
      <c r="BI17" s="13">
        <v>3</v>
      </c>
      <c r="BJ17" s="14">
        <f t="shared" si="14"/>
        <v>0.4085545722713864</v>
      </c>
      <c r="BK17" s="123">
        <v>5</v>
      </c>
      <c r="BL17" s="14">
        <f t="shared" si="15"/>
        <v>0.007564296520423601</v>
      </c>
      <c r="BM17" s="123">
        <v>25</v>
      </c>
      <c r="BN17" s="14">
        <f t="shared" si="16"/>
        <v>0.037821482602118005</v>
      </c>
      <c r="BO17" s="123">
        <v>1</v>
      </c>
      <c r="BP17" s="14">
        <f t="shared" si="17"/>
        <v>0.0015128593040847202</v>
      </c>
      <c r="BQ17" s="123">
        <v>243</v>
      </c>
      <c r="BR17" s="14">
        <f t="shared" si="18"/>
        <v>0.367624810892587</v>
      </c>
      <c r="BS17" s="54">
        <f t="shared" si="34"/>
        <v>678</v>
      </c>
      <c r="BT17" s="55">
        <f t="shared" si="44"/>
        <v>17</v>
      </c>
      <c r="BU17" s="133">
        <f t="shared" si="35"/>
        <v>661</v>
      </c>
      <c r="BV17" s="12">
        <v>0</v>
      </c>
      <c r="BW17" s="12">
        <v>9</v>
      </c>
      <c r="BX17" s="12">
        <v>16</v>
      </c>
      <c r="BY17" s="22">
        <f t="shared" si="36"/>
        <v>25</v>
      </c>
      <c r="BZ17" s="141">
        <f t="shared" si="19"/>
        <v>703</v>
      </c>
      <c r="CA17" s="151">
        <f t="shared" si="37"/>
        <v>0</v>
      </c>
      <c r="CB17" s="151">
        <f t="shared" si="45"/>
        <v>0</v>
      </c>
      <c r="CC17" s="151">
        <f t="shared" si="38"/>
        <v>0</v>
      </c>
      <c r="CD17" s="151">
        <f t="shared" si="39"/>
        <v>0</v>
      </c>
      <c r="CE17" s="135">
        <f t="shared" si="20"/>
        <v>17</v>
      </c>
      <c r="CF17" s="135">
        <f t="shared" si="40"/>
        <v>341</v>
      </c>
      <c r="CG17" s="135">
        <f t="shared" si="41"/>
        <v>362</v>
      </c>
      <c r="CH17" s="24"/>
      <c r="CI17" s="24"/>
      <c r="CJ17" s="24"/>
      <c r="CK17" s="24"/>
    </row>
    <row r="18" spans="1:89" ht="15.75">
      <c r="A18" s="124">
        <v>10</v>
      </c>
      <c r="B18" s="125" t="s">
        <v>21</v>
      </c>
      <c r="C18" s="126">
        <v>431</v>
      </c>
      <c r="D18" s="126">
        <v>452</v>
      </c>
      <c r="E18" s="43">
        <f t="shared" si="21"/>
        <v>883</v>
      </c>
      <c r="F18" s="6">
        <v>326</v>
      </c>
      <c r="G18" s="7">
        <v>339</v>
      </c>
      <c r="H18" s="44">
        <f t="shared" si="22"/>
        <v>665</v>
      </c>
      <c r="I18" s="8">
        <v>3</v>
      </c>
      <c r="J18" s="8">
        <v>0</v>
      </c>
      <c r="K18" s="9">
        <f t="shared" si="42"/>
        <v>0.004665629860031105</v>
      </c>
      <c r="L18" s="127">
        <f t="shared" si="23"/>
        <v>3</v>
      </c>
      <c r="M18" s="9">
        <f t="shared" si="24"/>
        <v>0.0048</v>
      </c>
      <c r="N18" s="8">
        <v>0</v>
      </c>
      <c r="O18" s="8">
        <v>0</v>
      </c>
      <c r="P18" s="9">
        <f t="shared" si="25"/>
        <v>0</v>
      </c>
      <c r="Q18" s="127">
        <f t="shared" si="26"/>
        <v>0</v>
      </c>
      <c r="R18" s="9">
        <f t="shared" si="27"/>
        <v>0</v>
      </c>
      <c r="S18" s="8">
        <v>15</v>
      </c>
      <c r="T18" s="8">
        <v>0</v>
      </c>
      <c r="U18" s="9">
        <f t="shared" si="28"/>
        <v>0.02332814930015552</v>
      </c>
      <c r="V18" s="127">
        <f>+S18</f>
        <v>15</v>
      </c>
      <c r="W18" s="9">
        <f t="shared" si="29"/>
        <v>0.024</v>
      </c>
      <c r="X18" s="8">
        <v>222</v>
      </c>
      <c r="Y18" s="8">
        <v>3</v>
      </c>
      <c r="Z18" s="9">
        <f t="shared" si="30"/>
        <v>0.3452566096423017</v>
      </c>
      <c r="AA18" s="127">
        <v>17</v>
      </c>
      <c r="AB18" s="9">
        <f t="shared" si="0"/>
        <v>0.0272</v>
      </c>
      <c r="AC18" s="127">
        <v>86</v>
      </c>
      <c r="AD18" s="9">
        <f t="shared" si="1"/>
        <v>0.1376</v>
      </c>
      <c r="AE18" s="127">
        <v>6</v>
      </c>
      <c r="AF18" s="9">
        <f t="shared" si="2"/>
        <v>0.0096</v>
      </c>
      <c r="AG18" s="127">
        <v>110</v>
      </c>
      <c r="AH18" s="9">
        <f t="shared" si="3"/>
        <v>0.176</v>
      </c>
      <c r="AI18" s="8">
        <v>5</v>
      </c>
      <c r="AJ18" s="8">
        <v>0</v>
      </c>
      <c r="AK18" s="9">
        <f t="shared" si="4"/>
        <v>0.007776049766718507</v>
      </c>
      <c r="AL18" s="127">
        <f t="shared" si="31"/>
        <v>5</v>
      </c>
      <c r="AM18" s="9">
        <f t="shared" si="5"/>
        <v>0.008</v>
      </c>
      <c r="AN18" s="8">
        <v>159</v>
      </c>
      <c r="AO18" s="8">
        <v>8</v>
      </c>
      <c r="AP18" s="9">
        <f t="shared" si="6"/>
        <v>0.24727838258164853</v>
      </c>
      <c r="AQ18" s="127">
        <v>151</v>
      </c>
      <c r="AR18" s="9">
        <f t="shared" si="7"/>
        <v>0.2416</v>
      </c>
      <c r="AS18" s="8">
        <v>6</v>
      </c>
      <c r="AT18" s="8">
        <v>0</v>
      </c>
      <c r="AU18" s="9">
        <f t="shared" si="8"/>
        <v>0.00933125972006221</v>
      </c>
      <c r="AV18" s="127">
        <f t="shared" si="32"/>
        <v>6</v>
      </c>
      <c r="AW18" s="9">
        <f t="shared" si="9"/>
        <v>0.0096</v>
      </c>
      <c r="AX18" s="8">
        <v>4</v>
      </c>
      <c r="AY18" s="8">
        <v>0</v>
      </c>
      <c r="AZ18" s="9">
        <f t="shared" si="10"/>
        <v>0.006220839813374806</v>
      </c>
      <c r="BA18" s="127">
        <f t="shared" si="33"/>
        <v>4</v>
      </c>
      <c r="BB18" s="9">
        <f t="shared" si="11"/>
        <v>0.0064</v>
      </c>
      <c r="BC18" s="8">
        <v>2</v>
      </c>
      <c r="BD18" s="8">
        <v>0</v>
      </c>
      <c r="BE18" s="9">
        <f t="shared" si="12"/>
        <v>0.003110419906687403</v>
      </c>
      <c r="BF18" s="127">
        <f t="shared" si="43"/>
        <v>2</v>
      </c>
      <c r="BG18" s="9">
        <f t="shared" si="13"/>
        <v>0.0032</v>
      </c>
      <c r="BH18" s="8">
        <v>227</v>
      </c>
      <c r="BI18" s="8">
        <v>7</v>
      </c>
      <c r="BJ18" s="9">
        <f t="shared" si="14"/>
        <v>0.35303265940902023</v>
      </c>
      <c r="BK18" s="127">
        <v>5</v>
      </c>
      <c r="BL18" s="9">
        <f t="shared" si="15"/>
        <v>0.008</v>
      </c>
      <c r="BM18" s="127">
        <v>16</v>
      </c>
      <c r="BN18" s="9">
        <f t="shared" si="16"/>
        <v>0.0256</v>
      </c>
      <c r="BO18" s="127">
        <v>5</v>
      </c>
      <c r="BP18" s="9">
        <f t="shared" si="17"/>
        <v>0.008</v>
      </c>
      <c r="BQ18" s="127">
        <v>194</v>
      </c>
      <c r="BR18" s="9">
        <f t="shared" si="18"/>
        <v>0.3104</v>
      </c>
      <c r="BS18" s="45">
        <f t="shared" si="34"/>
        <v>643</v>
      </c>
      <c r="BT18" s="46">
        <f t="shared" si="44"/>
        <v>18</v>
      </c>
      <c r="BU18" s="132">
        <f t="shared" si="35"/>
        <v>625</v>
      </c>
      <c r="BV18" s="10">
        <v>0</v>
      </c>
      <c r="BW18" s="10">
        <v>6</v>
      </c>
      <c r="BX18" s="10">
        <v>16</v>
      </c>
      <c r="BY18" s="21">
        <f t="shared" si="36"/>
        <v>22</v>
      </c>
      <c r="BZ18" s="142">
        <f t="shared" si="19"/>
        <v>665</v>
      </c>
      <c r="CA18" s="151">
        <f t="shared" si="37"/>
        <v>0</v>
      </c>
      <c r="CB18" s="151">
        <f t="shared" si="45"/>
        <v>0</v>
      </c>
      <c r="CC18" s="151">
        <f t="shared" si="38"/>
        <v>0</v>
      </c>
      <c r="CD18" s="151">
        <f t="shared" si="39"/>
        <v>0</v>
      </c>
      <c r="CE18" s="135">
        <f t="shared" si="20"/>
        <v>18</v>
      </c>
      <c r="CF18" s="135">
        <f t="shared" si="40"/>
        <v>326</v>
      </c>
      <c r="CG18" s="135">
        <f t="shared" si="41"/>
        <v>339</v>
      </c>
      <c r="CH18" s="24"/>
      <c r="CI18" s="24"/>
      <c r="CJ18" s="24"/>
      <c r="CK18" s="24"/>
    </row>
    <row r="19" spans="1:89" ht="15.75">
      <c r="A19" s="120">
        <v>11</v>
      </c>
      <c r="B19" s="121" t="s">
        <v>21</v>
      </c>
      <c r="C19" s="122">
        <v>404</v>
      </c>
      <c r="D19" s="122">
        <v>450</v>
      </c>
      <c r="E19" s="49">
        <f t="shared" si="21"/>
        <v>854</v>
      </c>
      <c r="F19" s="11">
        <v>318</v>
      </c>
      <c r="G19" s="12">
        <v>326</v>
      </c>
      <c r="H19" s="52">
        <f t="shared" si="22"/>
        <v>644</v>
      </c>
      <c r="I19" s="13">
        <v>7</v>
      </c>
      <c r="J19" s="13">
        <v>0</v>
      </c>
      <c r="K19" s="14">
        <f t="shared" si="42"/>
        <v>0.011146496815286623</v>
      </c>
      <c r="L19" s="123">
        <f t="shared" si="23"/>
        <v>7</v>
      </c>
      <c r="M19" s="14">
        <f t="shared" si="24"/>
        <v>0.01155115511551155</v>
      </c>
      <c r="N19" s="13">
        <v>0</v>
      </c>
      <c r="O19" s="13">
        <v>0</v>
      </c>
      <c r="P19" s="14">
        <f t="shared" si="25"/>
        <v>0</v>
      </c>
      <c r="Q19" s="123">
        <f t="shared" si="26"/>
        <v>0</v>
      </c>
      <c r="R19" s="14">
        <f t="shared" si="27"/>
        <v>0</v>
      </c>
      <c r="S19" s="13">
        <v>24</v>
      </c>
      <c r="T19" s="13">
        <v>0</v>
      </c>
      <c r="U19" s="14">
        <f t="shared" si="28"/>
        <v>0.03821656050955414</v>
      </c>
      <c r="V19" s="123">
        <f>+S19</f>
        <v>24</v>
      </c>
      <c r="W19" s="14">
        <f t="shared" si="29"/>
        <v>0.039603960396039604</v>
      </c>
      <c r="X19" s="13">
        <v>221</v>
      </c>
      <c r="Y19" s="13">
        <v>7</v>
      </c>
      <c r="Z19" s="14">
        <f t="shared" si="30"/>
        <v>0.3519108280254777</v>
      </c>
      <c r="AA19" s="123">
        <v>27</v>
      </c>
      <c r="AB19" s="14">
        <f t="shared" si="0"/>
        <v>0.04455445544554455</v>
      </c>
      <c r="AC19" s="123">
        <v>84</v>
      </c>
      <c r="AD19" s="14">
        <f t="shared" si="1"/>
        <v>0.13861386138613863</v>
      </c>
      <c r="AE19" s="123">
        <v>2</v>
      </c>
      <c r="AF19" s="14">
        <f t="shared" si="2"/>
        <v>0.0033003300330033004</v>
      </c>
      <c r="AG19" s="123">
        <v>101</v>
      </c>
      <c r="AH19" s="14">
        <f t="shared" si="3"/>
        <v>0.16666666666666666</v>
      </c>
      <c r="AI19" s="13">
        <v>1</v>
      </c>
      <c r="AJ19" s="13">
        <v>0</v>
      </c>
      <c r="AK19" s="14">
        <f t="shared" si="4"/>
        <v>0.0015923566878980893</v>
      </c>
      <c r="AL19" s="123">
        <f t="shared" si="31"/>
        <v>1</v>
      </c>
      <c r="AM19" s="14">
        <f t="shared" si="5"/>
        <v>0.0016501650165016502</v>
      </c>
      <c r="AN19" s="13">
        <v>154</v>
      </c>
      <c r="AO19" s="13">
        <v>0</v>
      </c>
      <c r="AP19" s="14">
        <f t="shared" si="6"/>
        <v>0.24522292993630573</v>
      </c>
      <c r="AQ19" s="123">
        <f>+AN19</f>
        <v>154</v>
      </c>
      <c r="AR19" s="14">
        <f t="shared" si="7"/>
        <v>0.25412541254125415</v>
      </c>
      <c r="AS19" s="13">
        <v>8</v>
      </c>
      <c r="AT19" s="13">
        <v>0</v>
      </c>
      <c r="AU19" s="14">
        <f t="shared" si="8"/>
        <v>0.012738853503184714</v>
      </c>
      <c r="AV19" s="123">
        <f t="shared" si="32"/>
        <v>8</v>
      </c>
      <c r="AW19" s="14">
        <f t="shared" si="9"/>
        <v>0.013201320132013201</v>
      </c>
      <c r="AX19" s="13">
        <v>13</v>
      </c>
      <c r="AY19" s="13">
        <v>0</v>
      </c>
      <c r="AZ19" s="14">
        <f t="shared" si="10"/>
        <v>0.020700636942675158</v>
      </c>
      <c r="BA19" s="123">
        <f t="shared" si="33"/>
        <v>13</v>
      </c>
      <c r="BB19" s="14">
        <f t="shared" si="11"/>
        <v>0.02145214521452145</v>
      </c>
      <c r="BC19" s="13">
        <v>4</v>
      </c>
      <c r="BD19" s="13">
        <v>0</v>
      </c>
      <c r="BE19" s="14">
        <f t="shared" si="12"/>
        <v>0.006369426751592357</v>
      </c>
      <c r="BF19" s="123">
        <f t="shared" si="43"/>
        <v>4</v>
      </c>
      <c r="BG19" s="14">
        <f t="shared" si="13"/>
        <v>0.006600660066006601</v>
      </c>
      <c r="BH19" s="13">
        <v>196</v>
      </c>
      <c r="BI19" s="13">
        <v>15</v>
      </c>
      <c r="BJ19" s="14">
        <f t="shared" si="14"/>
        <v>0.31210191082802546</v>
      </c>
      <c r="BK19" s="123">
        <v>1</v>
      </c>
      <c r="BL19" s="14">
        <f t="shared" si="15"/>
        <v>0.0016501650165016502</v>
      </c>
      <c r="BM19" s="123">
        <v>21</v>
      </c>
      <c r="BN19" s="14">
        <f t="shared" si="16"/>
        <v>0.034653465346534656</v>
      </c>
      <c r="BO19" s="123">
        <v>2</v>
      </c>
      <c r="BP19" s="14">
        <f t="shared" si="17"/>
        <v>0.0033003300330033004</v>
      </c>
      <c r="BQ19" s="123">
        <v>157</v>
      </c>
      <c r="BR19" s="14">
        <f t="shared" si="18"/>
        <v>0.2590759075907591</v>
      </c>
      <c r="BS19" s="54">
        <f t="shared" si="34"/>
        <v>628</v>
      </c>
      <c r="BT19" s="55">
        <f t="shared" si="44"/>
        <v>22</v>
      </c>
      <c r="BU19" s="133">
        <f t="shared" si="35"/>
        <v>606</v>
      </c>
      <c r="BV19" s="12">
        <v>0</v>
      </c>
      <c r="BW19" s="12">
        <v>7</v>
      </c>
      <c r="BX19" s="12">
        <v>9</v>
      </c>
      <c r="BY19" s="22">
        <f t="shared" si="36"/>
        <v>16</v>
      </c>
      <c r="BZ19" s="141">
        <f t="shared" si="19"/>
        <v>644</v>
      </c>
      <c r="CA19" s="151">
        <f t="shared" si="37"/>
        <v>0</v>
      </c>
      <c r="CB19" s="151">
        <f t="shared" si="45"/>
        <v>0</v>
      </c>
      <c r="CC19" s="151">
        <f t="shared" si="38"/>
        <v>0</v>
      </c>
      <c r="CD19" s="151">
        <f t="shared" si="39"/>
        <v>0</v>
      </c>
      <c r="CE19" s="135">
        <f t="shared" si="20"/>
        <v>22</v>
      </c>
      <c r="CF19" s="135">
        <f t="shared" si="40"/>
        <v>318</v>
      </c>
      <c r="CG19" s="135">
        <f t="shared" si="41"/>
        <v>326</v>
      </c>
      <c r="CH19" s="24"/>
      <c r="CI19" s="24"/>
      <c r="CJ19" s="24"/>
      <c r="CK19" s="24"/>
    </row>
    <row r="20" spans="1:89" ht="15.75">
      <c r="A20" s="124">
        <v>12</v>
      </c>
      <c r="B20" s="125" t="s">
        <v>22</v>
      </c>
      <c r="C20" s="126">
        <v>354</v>
      </c>
      <c r="D20" s="126">
        <v>394</v>
      </c>
      <c r="E20" s="43">
        <f t="shared" si="21"/>
        <v>748</v>
      </c>
      <c r="F20" s="6">
        <v>287</v>
      </c>
      <c r="G20" s="7">
        <v>298</v>
      </c>
      <c r="H20" s="44">
        <f t="shared" si="22"/>
        <v>585</v>
      </c>
      <c r="I20" s="8">
        <v>3</v>
      </c>
      <c r="J20" s="8">
        <v>0</v>
      </c>
      <c r="K20" s="9">
        <f t="shared" si="42"/>
        <v>0.0052173913043478265</v>
      </c>
      <c r="L20" s="127">
        <f t="shared" si="23"/>
        <v>3</v>
      </c>
      <c r="M20" s="9">
        <f t="shared" si="24"/>
        <v>0.00546448087431694</v>
      </c>
      <c r="N20" s="8">
        <v>1</v>
      </c>
      <c r="O20" s="8">
        <v>0</v>
      </c>
      <c r="P20" s="9">
        <f t="shared" si="25"/>
        <v>0.0017391304347826088</v>
      </c>
      <c r="Q20" s="127">
        <f t="shared" si="26"/>
        <v>1</v>
      </c>
      <c r="R20" s="9">
        <f t="shared" si="27"/>
        <v>0.0018214936247723133</v>
      </c>
      <c r="S20" s="8">
        <v>21</v>
      </c>
      <c r="T20" s="8">
        <v>4</v>
      </c>
      <c r="U20" s="9">
        <f t="shared" si="28"/>
        <v>0.036521739130434785</v>
      </c>
      <c r="V20" s="127">
        <v>17</v>
      </c>
      <c r="W20" s="9">
        <f t="shared" si="29"/>
        <v>0.030965391621129327</v>
      </c>
      <c r="X20" s="8">
        <v>148</v>
      </c>
      <c r="Y20" s="8">
        <v>9</v>
      </c>
      <c r="Z20" s="9">
        <f t="shared" si="30"/>
        <v>0.2573913043478261</v>
      </c>
      <c r="AA20" s="127">
        <v>23</v>
      </c>
      <c r="AB20" s="9">
        <f t="shared" si="0"/>
        <v>0.04189435336976321</v>
      </c>
      <c r="AC20" s="127">
        <v>57</v>
      </c>
      <c r="AD20" s="9">
        <f t="shared" si="1"/>
        <v>0.10382513661202186</v>
      </c>
      <c r="AE20" s="127">
        <v>2</v>
      </c>
      <c r="AF20" s="9">
        <f t="shared" si="2"/>
        <v>0.0036429872495446266</v>
      </c>
      <c r="AG20" s="127">
        <v>57</v>
      </c>
      <c r="AH20" s="9">
        <f t="shared" si="3"/>
        <v>0.10382513661202186</v>
      </c>
      <c r="AI20" s="8">
        <v>5</v>
      </c>
      <c r="AJ20" s="8">
        <v>1</v>
      </c>
      <c r="AK20" s="9">
        <f t="shared" si="4"/>
        <v>0.008695652173913044</v>
      </c>
      <c r="AL20" s="127">
        <v>4</v>
      </c>
      <c r="AM20" s="9">
        <f t="shared" si="5"/>
        <v>0.007285974499089253</v>
      </c>
      <c r="AN20" s="8">
        <v>152</v>
      </c>
      <c r="AO20" s="8">
        <v>5</v>
      </c>
      <c r="AP20" s="9">
        <f t="shared" si="6"/>
        <v>0.2643478260869565</v>
      </c>
      <c r="AQ20" s="127">
        <v>147</v>
      </c>
      <c r="AR20" s="9">
        <f t="shared" si="7"/>
        <v>0.2677595628415301</v>
      </c>
      <c r="AS20" s="8">
        <v>5</v>
      </c>
      <c r="AT20" s="8">
        <v>0</v>
      </c>
      <c r="AU20" s="9">
        <f t="shared" si="8"/>
        <v>0.008695652173913044</v>
      </c>
      <c r="AV20" s="127">
        <f t="shared" si="32"/>
        <v>5</v>
      </c>
      <c r="AW20" s="9">
        <f t="shared" si="9"/>
        <v>0.009107468123861567</v>
      </c>
      <c r="AX20" s="8">
        <v>1</v>
      </c>
      <c r="AY20" s="8">
        <v>0</v>
      </c>
      <c r="AZ20" s="9">
        <f t="shared" si="10"/>
        <v>0.0017391304347826088</v>
      </c>
      <c r="BA20" s="127">
        <f t="shared" si="33"/>
        <v>1</v>
      </c>
      <c r="BB20" s="9">
        <f t="shared" si="11"/>
        <v>0.0018214936247723133</v>
      </c>
      <c r="BC20" s="8">
        <v>1</v>
      </c>
      <c r="BD20" s="8">
        <v>0</v>
      </c>
      <c r="BE20" s="9">
        <f t="shared" si="12"/>
        <v>0.0017391304347826088</v>
      </c>
      <c r="BF20" s="127">
        <f t="shared" si="43"/>
        <v>1</v>
      </c>
      <c r="BG20" s="9">
        <f t="shared" si="13"/>
        <v>0.0018214936247723133</v>
      </c>
      <c r="BH20" s="8">
        <v>238</v>
      </c>
      <c r="BI20" s="8">
        <v>7</v>
      </c>
      <c r="BJ20" s="9">
        <f t="shared" si="14"/>
        <v>0.41391304347826086</v>
      </c>
      <c r="BK20" s="127">
        <v>5</v>
      </c>
      <c r="BL20" s="9">
        <f t="shared" si="15"/>
        <v>0.009107468123861567</v>
      </c>
      <c r="BM20" s="127">
        <v>25</v>
      </c>
      <c r="BN20" s="9">
        <f t="shared" si="16"/>
        <v>0.04553734061930783</v>
      </c>
      <c r="BO20" s="127">
        <v>2</v>
      </c>
      <c r="BP20" s="9">
        <f t="shared" si="17"/>
        <v>0.0036429872495446266</v>
      </c>
      <c r="BQ20" s="127">
        <v>199</v>
      </c>
      <c r="BR20" s="9">
        <f t="shared" si="18"/>
        <v>0.36247723132969034</v>
      </c>
      <c r="BS20" s="45">
        <f t="shared" si="34"/>
        <v>575</v>
      </c>
      <c r="BT20" s="46">
        <f t="shared" si="44"/>
        <v>26</v>
      </c>
      <c r="BU20" s="132">
        <f t="shared" si="35"/>
        <v>549</v>
      </c>
      <c r="BV20" s="10">
        <v>0</v>
      </c>
      <c r="BW20" s="10">
        <v>8</v>
      </c>
      <c r="BX20" s="10">
        <v>2</v>
      </c>
      <c r="BY20" s="21">
        <f t="shared" si="36"/>
        <v>10</v>
      </c>
      <c r="BZ20" s="142">
        <f t="shared" si="19"/>
        <v>585</v>
      </c>
      <c r="CA20" s="151">
        <f t="shared" si="37"/>
        <v>0</v>
      </c>
      <c r="CB20" s="151">
        <f t="shared" si="45"/>
        <v>0</v>
      </c>
      <c r="CC20" s="151">
        <f t="shared" si="38"/>
        <v>0</v>
      </c>
      <c r="CD20" s="151">
        <f t="shared" si="39"/>
        <v>0</v>
      </c>
      <c r="CE20" s="135">
        <f t="shared" si="20"/>
        <v>26</v>
      </c>
      <c r="CF20" s="135">
        <f t="shared" si="40"/>
        <v>287</v>
      </c>
      <c r="CG20" s="135">
        <f t="shared" si="41"/>
        <v>298</v>
      </c>
      <c r="CH20" s="24"/>
      <c r="CI20" s="24"/>
      <c r="CJ20" s="24"/>
      <c r="CK20" s="24"/>
    </row>
    <row r="21" spans="1:89" s="23" customFormat="1" ht="15.75">
      <c r="A21" s="47">
        <v>13</v>
      </c>
      <c r="B21" s="85"/>
      <c r="C21" s="48"/>
      <c r="D21" s="48"/>
      <c r="E21" s="49"/>
      <c r="F21" s="50"/>
      <c r="G21" s="51"/>
      <c r="H21" s="52"/>
      <c r="I21" s="53"/>
      <c r="J21" s="13"/>
      <c r="K21" s="14"/>
      <c r="L21" s="123"/>
      <c r="M21" s="14"/>
      <c r="N21" s="53"/>
      <c r="O21" s="13"/>
      <c r="P21" s="14"/>
      <c r="Q21" s="123"/>
      <c r="R21" s="14"/>
      <c r="S21" s="53"/>
      <c r="T21" s="13"/>
      <c r="U21" s="14"/>
      <c r="V21" s="123"/>
      <c r="W21" s="14"/>
      <c r="X21" s="53"/>
      <c r="Y21" s="53"/>
      <c r="Z21" s="14"/>
      <c r="AA21" s="79"/>
      <c r="AB21" s="14"/>
      <c r="AC21" s="79"/>
      <c r="AD21" s="14"/>
      <c r="AE21" s="79"/>
      <c r="AF21" s="14"/>
      <c r="AG21" s="79"/>
      <c r="AH21" s="14"/>
      <c r="AI21" s="53"/>
      <c r="AJ21" s="13"/>
      <c r="AK21" s="14"/>
      <c r="AL21" s="123"/>
      <c r="AM21" s="14"/>
      <c r="AN21" s="53"/>
      <c r="AO21" s="13"/>
      <c r="AP21" s="14"/>
      <c r="AQ21" s="123"/>
      <c r="AR21" s="14"/>
      <c r="AS21" s="53"/>
      <c r="AT21" s="13"/>
      <c r="AU21" s="14"/>
      <c r="AV21" s="123"/>
      <c r="AW21" s="14"/>
      <c r="AX21" s="53"/>
      <c r="AY21" s="13"/>
      <c r="AZ21" s="14"/>
      <c r="BA21" s="123"/>
      <c r="BB21" s="14"/>
      <c r="BC21" s="53"/>
      <c r="BD21" s="13"/>
      <c r="BE21" s="14"/>
      <c r="BF21" s="123"/>
      <c r="BG21" s="14"/>
      <c r="BH21" s="53"/>
      <c r="BI21" s="53"/>
      <c r="BJ21" s="14"/>
      <c r="BK21" s="79"/>
      <c r="BL21" s="14"/>
      <c r="BM21" s="79"/>
      <c r="BN21" s="14"/>
      <c r="BO21" s="79"/>
      <c r="BP21" s="14"/>
      <c r="BQ21" s="79"/>
      <c r="BR21" s="14"/>
      <c r="BS21" s="54"/>
      <c r="BT21" s="55"/>
      <c r="BU21" s="133"/>
      <c r="BV21" s="51"/>
      <c r="BW21" s="51"/>
      <c r="BX21" s="51"/>
      <c r="BY21" s="22"/>
      <c r="BZ21" s="141"/>
      <c r="CA21" s="153"/>
      <c r="CB21" s="153"/>
      <c r="CC21" s="153">
        <f t="shared" si="38"/>
        <v>0</v>
      </c>
      <c r="CD21" s="153">
        <f t="shared" si="39"/>
        <v>0</v>
      </c>
      <c r="CE21" s="135"/>
      <c r="CF21" s="135"/>
      <c r="CG21" s="135"/>
      <c r="CH21" s="24"/>
      <c r="CI21" s="24"/>
      <c r="CJ21" s="24"/>
      <c r="CK21" s="24"/>
    </row>
    <row r="22" spans="1:89" ht="15.75">
      <c r="A22" s="124">
        <v>14</v>
      </c>
      <c r="B22" s="125" t="s">
        <v>23</v>
      </c>
      <c r="C22" s="126">
        <v>507</v>
      </c>
      <c r="D22" s="126">
        <v>527</v>
      </c>
      <c r="E22" s="43">
        <f t="shared" si="21"/>
        <v>1034</v>
      </c>
      <c r="F22" s="6">
        <v>416</v>
      </c>
      <c r="G22" s="7">
        <v>395</v>
      </c>
      <c r="H22" s="44">
        <f aca="true" t="shared" si="46" ref="H22:H32">SUM(F22:G22)</f>
        <v>811</v>
      </c>
      <c r="I22" s="8">
        <v>8</v>
      </c>
      <c r="J22" s="8">
        <v>2</v>
      </c>
      <c r="K22" s="9">
        <f t="shared" si="42"/>
        <v>0.010243277848911651</v>
      </c>
      <c r="L22" s="127">
        <v>6</v>
      </c>
      <c r="M22" s="9">
        <f t="shared" si="24"/>
        <v>0.00801068090787717</v>
      </c>
      <c r="N22" s="8">
        <v>0</v>
      </c>
      <c r="O22" s="8">
        <v>0</v>
      </c>
      <c r="P22" s="9">
        <f t="shared" si="25"/>
        <v>0</v>
      </c>
      <c r="Q22" s="127">
        <f aca="true" t="shared" si="47" ref="Q22:Q32">+N22</f>
        <v>0</v>
      </c>
      <c r="R22" s="9">
        <f t="shared" si="27"/>
        <v>0</v>
      </c>
      <c r="S22" s="8">
        <v>25</v>
      </c>
      <c r="T22" s="8">
        <v>5</v>
      </c>
      <c r="U22" s="9">
        <f t="shared" si="28"/>
        <v>0.03201024327784891</v>
      </c>
      <c r="V22" s="127">
        <v>20</v>
      </c>
      <c r="W22" s="9">
        <f t="shared" si="29"/>
        <v>0.0267022696929239</v>
      </c>
      <c r="X22" s="8">
        <v>210</v>
      </c>
      <c r="Y22" s="8">
        <v>3</v>
      </c>
      <c r="Z22" s="9">
        <f t="shared" si="30"/>
        <v>0.26888604353393086</v>
      </c>
      <c r="AA22" s="127">
        <v>21</v>
      </c>
      <c r="AB22" s="9">
        <f t="shared" si="0"/>
        <v>0.028037383177570093</v>
      </c>
      <c r="AC22" s="127">
        <v>66</v>
      </c>
      <c r="AD22" s="9">
        <f aca="true" t="shared" si="48" ref="AD22:AD33">IF($BU22=0,,AC22/$BU22)</f>
        <v>0.08811748998664887</v>
      </c>
      <c r="AE22" s="127">
        <v>3</v>
      </c>
      <c r="AF22" s="9">
        <f aca="true" t="shared" si="49" ref="AF22:AF33">IF($BU22=0,,AE22/$BU22)</f>
        <v>0.004005340453938585</v>
      </c>
      <c r="AG22" s="127">
        <v>117</v>
      </c>
      <c r="AH22" s="9">
        <f t="shared" si="3"/>
        <v>0.15620827770360482</v>
      </c>
      <c r="AI22" s="8">
        <v>4</v>
      </c>
      <c r="AJ22" s="8">
        <v>0</v>
      </c>
      <c r="AK22" s="9">
        <f t="shared" si="4"/>
        <v>0.005121638924455826</v>
      </c>
      <c r="AL22" s="127">
        <f t="shared" si="31"/>
        <v>4</v>
      </c>
      <c r="AM22" s="9">
        <f aca="true" t="shared" si="50" ref="AM22:AM33">IF($BU22=0,,AL22/$BU22)</f>
        <v>0.0053404539385847796</v>
      </c>
      <c r="AN22" s="8">
        <v>246</v>
      </c>
      <c r="AO22" s="8">
        <v>14</v>
      </c>
      <c r="AP22" s="9">
        <f t="shared" si="6"/>
        <v>0.31498079385403327</v>
      </c>
      <c r="AQ22" s="127">
        <v>232</v>
      </c>
      <c r="AR22" s="9">
        <f t="shared" si="7"/>
        <v>0.3097463284379172</v>
      </c>
      <c r="AS22" s="8">
        <v>9</v>
      </c>
      <c r="AT22" s="8">
        <v>0</v>
      </c>
      <c r="AU22" s="9">
        <f t="shared" si="8"/>
        <v>0.011523687580025609</v>
      </c>
      <c r="AV22" s="127">
        <f t="shared" si="32"/>
        <v>9</v>
      </c>
      <c r="AW22" s="9">
        <f t="shared" si="9"/>
        <v>0.012016021361815754</v>
      </c>
      <c r="AX22" s="8">
        <v>6</v>
      </c>
      <c r="AY22" s="8">
        <v>0</v>
      </c>
      <c r="AZ22" s="9">
        <f t="shared" si="10"/>
        <v>0.0076824583866837385</v>
      </c>
      <c r="BA22" s="127">
        <f t="shared" si="33"/>
        <v>6</v>
      </c>
      <c r="BB22" s="9">
        <f t="shared" si="11"/>
        <v>0.00801068090787717</v>
      </c>
      <c r="BC22" s="8">
        <v>7</v>
      </c>
      <c r="BD22" s="8">
        <v>0</v>
      </c>
      <c r="BE22" s="9">
        <f t="shared" si="12"/>
        <v>0.008962868117797696</v>
      </c>
      <c r="BF22" s="127">
        <f t="shared" si="43"/>
        <v>7</v>
      </c>
      <c r="BG22" s="9">
        <f t="shared" si="13"/>
        <v>0.009345794392523364</v>
      </c>
      <c r="BH22" s="8">
        <v>266</v>
      </c>
      <c r="BI22" s="8">
        <v>8</v>
      </c>
      <c r="BJ22" s="9">
        <f t="shared" si="14"/>
        <v>0.3405889884763124</v>
      </c>
      <c r="BK22" s="127">
        <v>1</v>
      </c>
      <c r="BL22" s="9">
        <f t="shared" si="15"/>
        <v>0.0013351134846461949</v>
      </c>
      <c r="BM22" s="127">
        <v>34</v>
      </c>
      <c r="BN22" s="9">
        <f t="shared" si="16"/>
        <v>0.04539385847797063</v>
      </c>
      <c r="BO22" s="127">
        <v>2</v>
      </c>
      <c r="BP22" s="9">
        <f t="shared" si="17"/>
        <v>0.0026702269692923898</v>
      </c>
      <c r="BQ22" s="127">
        <v>221</v>
      </c>
      <c r="BR22" s="9">
        <f t="shared" si="18"/>
        <v>0.29506008010680906</v>
      </c>
      <c r="BS22" s="45">
        <f t="shared" si="34"/>
        <v>781</v>
      </c>
      <c r="BT22" s="46">
        <f t="shared" si="44"/>
        <v>32</v>
      </c>
      <c r="BU22" s="132">
        <f t="shared" si="35"/>
        <v>749</v>
      </c>
      <c r="BV22" s="10">
        <v>0</v>
      </c>
      <c r="BW22" s="10">
        <v>7</v>
      </c>
      <c r="BX22" s="10">
        <v>23</v>
      </c>
      <c r="BY22" s="21">
        <f t="shared" si="36"/>
        <v>30</v>
      </c>
      <c r="BZ22" s="142">
        <f aca="true" t="shared" si="51" ref="BZ22:BZ31">+BS22+BY22</f>
        <v>811</v>
      </c>
      <c r="CA22" s="151">
        <f t="shared" si="37"/>
        <v>0</v>
      </c>
      <c r="CB22" s="151">
        <f t="shared" si="45"/>
        <v>0</v>
      </c>
      <c r="CC22" s="151">
        <f t="shared" si="38"/>
        <v>0</v>
      </c>
      <c r="CD22" s="151">
        <f t="shared" si="39"/>
        <v>0</v>
      </c>
      <c r="CE22" s="135">
        <f aca="true" t="shared" si="52" ref="CE22:CE32">+J22+O22+T22+Y22+AJ22+AO22+AT22+AY22+BD22+BI22</f>
        <v>32</v>
      </c>
      <c r="CF22" s="135">
        <f t="shared" si="40"/>
        <v>416</v>
      </c>
      <c r="CG22" s="135">
        <f t="shared" si="41"/>
        <v>395</v>
      </c>
      <c r="CH22" s="24"/>
      <c r="CI22" s="24"/>
      <c r="CJ22" s="24"/>
      <c r="CK22" s="24"/>
    </row>
    <row r="23" spans="1:89" ht="15.75">
      <c r="A23" s="120">
        <v>15</v>
      </c>
      <c r="B23" s="121" t="s">
        <v>23</v>
      </c>
      <c r="C23" s="122">
        <v>389</v>
      </c>
      <c r="D23" s="122">
        <v>418</v>
      </c>
      <c r="E23" s="49">
        <f t="shared" si="21"/>
        <v>807</v>
      </c>
      <c r="F23" s="11">
        <v>315</v>
      </c>
      <c r="G23" s="12">
        <v>323</v>
      </c>
      <c r="H23" s="52">
        <f t="shared" si="46"/>
        <v>638</v>
      </c>
      <c r="I23" s="15">
        <v>1</v>
      </c>
      <c r="J23" s="15">
        <v>0</v>
      </c>
      <c r="K23" s="14">
        <f t="shared" si="42"/>
        <v>0.001610305958132045</v>
      </c>
      <c r="L23" s="128">
        <f aca="true" t="shared" si="53" ref="L23:L32">+I23</f>
        <v>1</v>
      </c>
      <c r="M23" s="64">
        <f t="shared" si="24"/>
        <v>0.001658374792703151</v>
      </c>
      <c r="N23" s="15">
        <v>2</v>
      </c>
      <c r="O23" s="15">
        <v>0</v>
      </c>
      <c r="P23" s="14">
        <f t="shared" si="25"/>
        <v>0.00322061191626409</v>
      </c>
      <c r="Q23" s="128">
        <f t="shared" si="47"/>
        <v>2</v>
      </c>
      <c r="R23" s="64">
        <f t="shared" si="27"/>
        <v>0.003316749585406302</v>
      </c>
      <c r="S23" s="15">
        <v>35</v>
      </c>
      <c r="T23" s="15">
        <v>4</v>
      </c>
      <c r="U23" s="14">
        <f t="shared" si="28"/>
        <v>0.05636070853462158</v>
      </c>
      <c r="V23" s="128">
        <v>31</v>
      </c>
      <c r="W23" s="64">
        <f t="shared" si="29"/>
        <v>0.05140961857379768</v>
      </c>
      <c r="X23" s="15">
        <v>194</v>
      </c>
      <c r="Y23" s="15">
        <v>4</v>
      </c>
      <c r="Z23" s="14">
        <f t="shared" si="30"/>
        <v>0.31239935587761675</v>
      </c>
      <c r="AA23" s="128">
        <v>27</v>
      </c>
      <c r="AB23" s="64">
        <f t="shared" si="0"/>
        <v>0.04477611940298507</v>
      </c>
      <c r="AC23" s="128">
        <v>63</v>
      </c>
      <c r="AD23" s="64">
        <f t="shared" si="48"/>
        <v>0.1044776119402985</v>
      </c>
      <c r="AE23" s="128">
        <v>2</v>
      </c>
      <c r="AF23" s="64">
        <f t="shared" si="49"/>
        <v>0.003316749585406302</v>
      </c>
      <c r="AG23" s="128">
        <v>98</v>
      </c>
      <c r="AH23" s="64">
        <f t="shared" si="3"/>
        <v>0.1625207296849088</v>
      </c>
      <c r="AI23" s="15">
        <v>2</v>
      </c>
      <c r="AJ23" s="15">
        <v>0</v>
      </c>
      <c r="AK23" s="14">
        <f t="shared" si="4"/>
        <v>0.00322061191626409</v>
      </c>
      <c r="AL23" s="128">
        <f t="shared" si="31"/>
        <v>2</v>
      </c>
      <c r="AM23" s="64">
        <f t="shared" si="50"/>
        <v>0.003316749585406302</v>
      </c>
      <c r="AN23" s="15">
        <v>127</v>
      </c>
      <c r="AO23" s="15">
        <v>2</v>
      </c>
      <c r="AP23" s="14">
        <f t="shared" si="6"/>
        <v>0.20450885668276972</v>
      </c>
      <c r="AQ23" s="128">
        <v>125</v>
      </c>
      <c r="AR23" s="64">
        <f t="shared" si="7"/>
        <v>0.20729684908789386</v>
      </c>
      <c r="AS23" s="15">
        <v>11</v>
      </c>
      <c r="AT23" s="15">
        <v>1</v>
      </c>
      <c r="AU23" s="14">
        <f t="shared" si="8"/>
        <v>0.017713365539452495</v>
      </c>
      <c r="AV23" s="128">
        <v>10</v>
      </c>
      <c r="AW23" s="64">
        <f t="shared" si="9"/>
        <v>0.01658374792703151</v>
      </c>
      <c r="AX23" s="15">
        <v>9</v>
      </c>
      <c r="AY23" s="15">
        <v>0</v>
      </c>
      <c r="AZ23" s="14">
        <f t="shared" si="10"/>
        <v>0.014492753623188406</v>
      </c>
      <c r="BA23" s="128">
        <f t="shared" si="33"/>
        <v>9</v>
      </c>
      <c r="BB23" s="64">
        <f t="shared" si="11"/>
        <v>0.014925373134328358</v>
      </c>
      <c r="BC23" s="15">
        <v>0</v>
      </c>
      <c r="BD23" s="15">
        <v>0</v>
      </c>
      <c r="BE23" s="14">
        <f t="shared" si="12"/>
        <v>0</v>
      </c>
      <c r="BF23" s="128">
        <f t="shared" si="43"/>
        <v>0</v>
      </c>
      <c r="BG23" s="64">
        <f t="shared" si="13"/>
        <v>0</v>
      </c>
      <c r="BH23" s="15">
        <v>240</v>
      </c>
      <c r="BI23" s="15">
        <v>7</v>
      </c>
      <c r="BJ23" s="14">
        <f t="shared" si="14"/>
        <v>0.3864734299516908</v>
      </c>
      <c r="BK23" s="128">
        <v>4</v>
      </c>
      <c r="BL23" s="64">
        <f t="shared" si="15"/>
        <v>0.006633499170812604</v>
      </c>
      <c r="BM23" s="128">
        <v>31</v>
      </c>
      <c r="BN23" s="64">
        <f t="shared" si="16"/>
        <v>0.05140961857379768</v>
      </c>
      <c r="BO23" s="128">
        <v>3</v>
      </c>
      <c r="BP23" s="64">
        <f t="shared" si="17"/>
        <v>0.004975124378109453</v>
      </c>
      <c r="BQ23" s="128">
        <v>195</v>
      </c>
      <c r="BR23" s="64">
        <f t="shared" si="18"/>
        <v>0.32338308457711445</v>
      </c>
      <c r="BS23" s="54">
        <f t="shared" si="34"/>
        <v>621</v>
      </c>
      <c r="BT23" s="55">
        <f t="shared" si="44"/>
        <v>18</v>
      </c>
      <c r="BU23" s="133">
        <f t="shared" si="35"/>
        <v>603</v>
      </c>
      <c r="BV23" s="12">
        <v>0</v>
      </c>
      <c r="BW23" s="12">
        <v>7</v>
      </c>
      <c r="BX23" s="12">
        <v>10</v>
      </c>
      <c r="BY23" s="22">
        <f t="shared" si="36"/>
        <v>17</v>
      </c>
      <c r="BZ23" s="141">
        <f t="shared" si="51"/>
        <v>638</v>
      </c>
      <c r="CA23" s="151">
        <f t="shared" si="37"/>
        <v>0</v>
      </c>
      <c r="CB23" s="151">
        <f t="shared" si="45"/>
        <v>0</v>
      </c>
      <c r="CC23" s="151">
        <f t="shared" si="38"/>
        <v>0</v>
      </c>
      <c r="CD23" s="151">
        <f t="shared" si="39"/>
        <v>0</v>
      </c>
      <c r="CE23" s="135">
        <f t="shared" si="52"/>
        <v>18</v>
      </c>
      <c r="CF23" s="135">
        <f t="shared" si="40"/>
        <v>315</v>
      </c>
      <c r="CG23" s="135">
        <f t="shared" si="41"/>
        <v>323</v>
      </c>
      <c r="CH23" s="24"/>
      <c r="CI23" s="24"/>
      <c r="CJ23" s="24"/>
      <c r="CK23" s="24"/>
    </row>
    <row r="24" spans="1:89" ht="15.75">
      <c r="A24" s="124">
        <v>16</v>
      </c>
      <c r="B24" s="125" t="s">
        <v>23</v>
      </c>
      <c r="C24" s="126">
        <v>451</v>
      </c>
      <c r="D24" s="126">
        <v>488</v>
      </c>
      <c r="E24" s="43">
        <f t="shared" si="21"/>
        <v>939</v>
      </c>
      <c r="F24" s="6">
        <v>382</v>
      </c>
      <c r="G24" s="7">
        <v>385</v>
      </c>
      <c r="H24" s="44">
        <f t="shared" si="46"/>
        <v>767</v>
      </c>
      <c r="I24" s="8">
        <v>1</v>
      </c>
      <c r="J24" s="8">
        <v>0</v>
      </c>
      <c r="K24" s="9">
        <f t="shared" si="42"/>
        <v>0.0013333333333333333</v>
      </c>
      <c r="L24" s="127">
        <f t="shared" si="53"/>
        <v>1</v>
      </c>
      <c r="M24" s="9">
        <f t="shared" si="24"/>
        <v>0.0013831258644536654</v>
      </c>
      <c r="N24" s="8">
        <v>1</v>
      </c>
      <c r="O24" s="8">
        <v>0</v>
      </c>
      <c r="P24" s="9">
        <f t="shared" si="25"/>
        <v>0.0013333333333333333</v>
      </c>
      <c r="Q24" s="127">
        <f t="shared" si="47"/>
        <v>1</v>
      </c>
      <c r="R24" s="9">
        <f t="shared" si="27"/>
        <v>0.0013831258644536654</v>
      </c>
      <c r="S24" s="8">
        <v>38</v>
      </c>
      <c r="T24" s="8">
        <v>4</v>
      </c>
      <c r="U24" s="9">
        <f t="shared" si="28"/>
        <v>0.050666666666666665</v>
      </c>
      <c r="V24" s="127">
        <v>34</v>
      </c>
      <c r="W24" s="9">
        <f t="shared" si="29"/>
        <v>0.04702627939142462</v>
      </c>
      <c r="X24" s="8">
        <v>189</v>
      </c>
      <c r="Y24" s="8">
        <v>7</v>
      </c>
      <c r="Z24" s="9">
        <f t="shared" si="30"/>
        <v>0.252</v>
      </c>
      <c r="AA24" s="127">
        <v>23</v>
      </c>
      <c r="AB24" s="9">
        <f t="shared" si="0"/>
        <v>0.0318118948824343</v>
      </c>
      <c r="AC24" s="127">
        <v>62</v>
      </c>
      <c r="AD24" s="9">
        <f t="shared" si="48"/>
        <v>0.08575380359612725</v>
      </c>
      <c r="AE24" s="127">
        <v>3</v>
      </c>
      <c r="AF24" s="9">
        <f t="shared" si="49"/>
        <v>0.004149377593360996</v>
      </c>
      <c r="AG24" s="127">
        <v>94</v>
      </c>
      <c r="AH24" s="9">
        <f t="shared" si="3"/>
        <v>0.13001383125864455</v>
      </c>
      <c r="AI24" s="8">
        <v>1</v>
      </c>
      <c r="AJ24" s="8">
        <v>0</v>
      </c>
      <c r="AK24" s="9">
        <f t="shared" si="4"/>
        <v>0.0013333333333333333</v>
      </c>
      <c r="AL24" s="127">
        <f t="shared" si="31"/>
        <v>1</v>
      </c>
      <c r="AM24" s="9">
        <f t="shared" si="50"/>
        <v>0.0013831258644536654</v>
      </c>
      <c r="AN24" s="8">
        <v>185</v>
      </c>
      <c r="AO24" s="8">
        <v>7</v>
      </c>
      <c r="AP24" s="9">
        <f t="shared" si="6"/>
        <v>0.24666666666666667</v>
      </c>
      <c r="AQ24" s="127">
        <v>178</v>
      </c>
      <c r="AR24" s="9">
        <f t="shared" si="7"/>
        <v>0.24619640387275243</v>
      </c>
      <c r="AS24" s="8">
        <v>12</v>
      </c>
      <c r="AT24" s="8">
        <v>0</v>
      </c>
      <c r="AU24" s="9">
        <f t="shared" si="8"/>
        <v>0.016</v>
      </c>
      <c r="AV24" s="127">
        <f t="shared" si="32"/>
        <v>12</v>
      </c>
      <c r="AW24" s="9">
        <f t="shared" si="9"/>
        <v>0.016597510373443983</v>
      </c>
      <c r="AX24" s="8">
        <v>11</v>
      </c>
      <c r="AY24" s="8">
        <v>1</v>
      </c>
      <c r="AZ24" s="9">
        <f t="shared" si="10"/>
        <v>0.014666666666666666</v>
      </c>
      <c r="BA24" s="127">
        <v>10</v>
      </c>
      <c r="BB24" s="9">
        <f t="shared" si="11"/>
        <v>0.013831258644536652</v>
      </c>
      <c r="BC24" s="8">
        <v>2</v>
      </c>
      <c r="BD24" s="8">
        <v>0</v>
      </c>
      <c r="BE24" s="9">
        <f t="shared" si="12"/>
        <v>0.0026666666666666666</v>
      </c>
      <c r="BF24" s="127">
        <f t="shared" si="43"/>
        <v>2</v>
      </c>
      <c r="BG24" s="9">
        <f t="shared" si="13"/>
        <v>0.0027662517289073307</v>
      </c>
      <c r="BH24" s="8">
        <v>310</v>
      </c>
      <c r="BI24" s="8">
        <v>8</v>
      </c>
      <c r="BJ24" s="9">
        <f t="shared" si="14"/>
        <v>0.41333333333333333</v>
      </c>
      <c r="BK24" s="127">
        <v>2</v>
      </c>
      <c r="BL24" s="9">
        <f t="shared" si="15"/>
        <v>0.0027662517289073307</v>
      </c>
      <c r="BM24" s="127">
        <v>26</v>
      </c>
      <c r="BN24" s="9">
        <f t="shared" si="16"/>
        <v>0.035961272475795295</v>
      </c>
      <c r="BO24" s="127">
        <v>4</v>
      </c>
      <c r="BP24" s="9">
        <f t="shared" si="17"/>
        <v>0.005532503457814661</v>
      </c>
      <c r="BQ24" s="127">
        <v>270</v>
      </c>
      <c r="BR24" s="9">
        <f t="shared" si="18"/>
        <v>0.37344398340248963</v>
      </c>
      <c r="BS24" s="45">
        <f t="shared" si="34"/>
        <v>750</v>
      </c>
      <c r="BT24" s="46">
        <f t="shared" si="44"/>
        <v>27</v>
      </c>
      <c r="BU24" s="132">
        <f t="shared" si="35"/>
        <v>723</v>
      </c>
      <c r="BV24" s="10">
        <v>0</v>
      </c>
      <c r="BW24" s="10">
        <v>8</v>
      </c>
      <c r="BX24" s="10">
        <v>9</v>
      </c>
      <c r="BY24" s="21">
        <f t="shared" si="36"/>
        <v>17</v>
      </c>
      <c r="BZ24" s="142">
        <f t="shared" si="51"/>
        <v>767</v>
      </c>
      <c r="CA24" s="151">
        <f t="shared" si="37"/>
        <v>0</v>
      </c>
      <c r="CB24" s="151">
        <f t="shared" si="45"/>
        <v>0</v>
      </c>
      <c r="CC24" s="151">
        <f t="shared" si="38"/>
        <v>0</v>
      </c>
      <c r="CD24" s="151">
        <f t="shared" si="39"/>
        <v>0</v>
      </c>
      <c r="CE24" s="135">
        <f t="shared" si="52"/>
        <v>27</v>
      </c>
      <c r="CF24" s="135">
        <f t="shared" si="40"/>
        <v>382</v>
      </c>
      <c r="CG24" s="135">
        <f t="shared" si="41"/>
        <v>385</v>
      </c>
      <c r="CH24" s="24"/>
      <c r="CI24" s="24"/>
      <c r="CJ24" s="24"/>
      <c r="CK24" s="24"/>
    </row>
    <row r="25" spans="1:89" ht="15.75">
      <c r="A25" s="120">
        <v>17</v>
      </c>
      <c r="B25" s="121" t="s">
        <v>21</v>
      </c>
      <c r="C25" s="122">
        <v>252</v>
      </c>
      <c r="D25" s="122">
        <v>272</v>
      </c>
      <c r="E25" s="49">
        <f t="shared" si="21"/>
        <v>524</v>
      </c>
      <c r="F25" s="11">
        <v>226</v>
      </c>
      <c r="G25" s="12">
        <v>231</v>
      </c>
      <c r="H25" s="52">
        <f t="shared" si="46"/>
        <v>457</v>
      </c>
      <c r="I25" s="4">
        <v>5</v>
      </c>
      <c r="J25" s="4">
        <v>0</v>
      </c>
      <c r="K25" s="14">
        <f t="shared" si="42"/>
        <v>0.011185682326621925</v>
      </c>
      <c r="L25" s="115">
        <f t="shared" si="53"/>
        <v>5</v>
      </c>
      <c r="M25" s="5">
        <f t="shared" si="24"/>
        <v>0.011286681715575621</v>
      </c>
      <c r="N25" s="4">
        <v>1</v>
      </c>
      <c r="O25" s="4">
        <v>0</v>
      </c>
      <c r="P25" s="14">
        <f t="shared" si="25"/>
        <v>0.0022371364653243847</v>
      </c>
      <c r="Q25" s="115">
        <f t="shared" si="47"/>
        <v>1</v>
      </c>
      <c r="R25" s="5">
        <f t="shared" si="27"/>
        <v>0.002257336343115124</v>
      </c>
      <c r="S25" s="4">
        <v>9</v>
      </c>
      <c r="T25" s="4">
        <v>0</v>
      </c>
      <c r="U25" s="14">
        <f t="shared" si="28"/>
        <v>0.020134228187919462</v>
      </c>
      <c r="V25" s="115">
        <f>+S25</f>
        <v>9</v>
      </c>
      <c r="W25" s="5">
        <f t="shared" si="29"/>
        <v>0.020316027088036117</v>
      </c>
      <c r="X25" s="4">
        <v>128</v>
      </c>
      <c r="Y25" s="4">
        <v>1</v>
      </c>
      <c r="Z25" s="14">
        <f t="shared" si="30"/>
        <v>0.28635346756152125</v>
      </c>
      <c r="AA25" s="115">
        <v>19</v>
      </c>
      <c r="AB25" s="5">
        <f t="shared" si="0"/>
        <v>0.04288939051918736</v>
      </c>
      <c r="AC25" s="115">
        <v>54</v>
      </c>
      <c r="AD25" s="5">
        <f t="shared" si="48"/>
        <v>0.12189616252821671</v>
      </c>
      <c r="AE25" s="115">
        <v>1</v>
      </c>
      <c r="AF25" s="5">
        <f t="shared" si="49"/>
        <v>0.002257336343115124</v>
      </c>
      <c r="AG25" s="115">
        <v>53</v>
      </c>
      <c r="AH25" s="5">
        <f t="shared" si="3"/>
        <v>0.11963882618510158</v>
      </c>
      <c r="AI25" s="4">
        <v>3</v>
      </c>
      <c r="AJ25" s="4">
        <v>0</v>
      </c>
      <c r="AK25" s="14">
        <f t="shared" si="4"/>
        <v>0.006711409395973154</v>
      </c>
      <c r="AL25" s="115">
        <f t="shared" si="31"/>
        <v>3</v>
      </c>
      <c r="AM25" s="5">
        <f t="shared" si="50"/>
        <v>0.006772009029345372</v>
      </c>
      <c r="AN25" s="4">
        <v>115</v>
      </c>
      <c r="AO25" s="4">
        <v>1</v>
      </c>
      <c r="AP25" s="14">
        <f t="shared" si="6"/>
        <v>0.25727069351230425</v>
      </c>
      <c r="AQ25" s="115">
        <v>114</v>
      </c>
      <c r="AR25" s="5">
        <f t="shared" si="7"/>
        <v>0.25733634311512416</v>
      </c>
      <c r="AS25" s="4">
        <v>2</v>
      </c>
      <c r="AT25" s="4">
        <v>0</v>
      </c>
      <c r="AU25" s="14">
        <f t="shared" si="8"/>
        <v>0.0044742729306487695</v>
      </c>
      <c r="AV25" s="115">
        <f t="shared" si="32"/>
        <v>2</v>
      </c>
      <c r="AW25" s="5">
        <f t="shared" si="9"/>
        <v>0.004514672686230248</v>
      </c>
      <c r="AX25" s="4">
        <v>7</v>
      </c>
      <c r="AY25" s="4">
        <v>0</v>
      </c>
      <c r="AZ25" s="14">
        <f t="shared" si="10"/>
        <v>0.015659955257270694</v>
      </c>
      <c r="BA25" s="115">
        <f t="shared" si="33"/>
        <v>7</v>
      </c>
      <c r="BB25" s="5">
        <f t="shared" si="11"/>
        <v>0.01580135440180587</v>
      </c>
      <c r="BC25" s="4">
        <v>2</v>
      </c>
      <c r="BD25" s="4">
        <v>0</v>
      </c>
      <c r="BE25" s="14">
        <f t="shared" si="12"/>
        <v>0.0044742729306487695</v>
      </c>
      <c r="BF25" s="115">
        <f t="shared" si="43"/>
        <v>2</v>
      </c>
      <c r="BG25" s="5">
        <f t="shared" si="13"/>
        <v>0.004514672686230248</v>
      </c>
      <c r="BH25" s="4">
        <v>175</v>
      </c>
      <c r="BI25" s="4">
        <v>2</v>
      </c>
      <c r="BJ25" s="14">
        <f t="shared" si="14"/>
        <v>0.39149888143176736</v>
      </c>
      <c r="BK25" s="115">
        <v>2</v>
      </c>
      <c r="BL25" s="5">
        <f t="shared" si="15"/>
        <v>0.004514672686230248</v>
      </c>
      <c r="BM25" s="115">
        <v>9</v>
      </c>
      <c r="BN25" s="5">
        <f t="shared" si="16"/>
        <v>0.020316027088036117</v>
      </c>
      <c r="BO25" s="115">
        <v>0</v>
      </c>
      <c r="BP25" s="5">
        <f t="shared" si="17"/>
        <v>0</v>
      </c>
      <c r="BQ25" s="115">
        <v>162</v>
      </c>
      <c r="BR25" s="5">
        <f t="shared" si="18"/>
        <v>0.3656884875846501</v>
      </c>
      <c r="BS25" s="54">
        <f t="shared" si="34"/>
        <v>447</v>
      </c>
      <c r="BT25" s="55">
        <f t="shared" si="44"/>
        <v>4</v>
      </c>
      <c r="BU25" s="133">
        <f t="shared" si="35"/>
        <v>443</v>
      </c>
      <c r="BV25" s="12">
        <v>0</v>
      </c>
      <c r="BW25" s="12">
        <v>4</v>
      </c>
      <c r="BX25" s="12">
        <v>6</v>
      </c>
      <c r="BY25" s="22">
        <f t="shared" si="36"/>
        <v>10</v>
      </c>
      <c r="BZ25" s="141">
        <f t="shared" si="51"/>
        <v>457</v>
      </c>
      <c r="CA25" s="151">
        <f t="shared" si="37"/>
        <v>0</v>
      </c>
      <c r="CB25" s="151">
        <f t="shared" si="45"/>
        <v>0</v>
      </c>
      <c r="CC25" s="151">
        <f t="shared" si="38"/>
        <v>0</v>
      </c>
      <c r="CD25" s="151">
        <f t="shared" si="39"/>
        <v>0</v>
      </c>
      <c r="CE25" s="135">
        <f t="shared" si="52"/>
        <v>4</v>
      </c>
      <c r="CF25" s="135">
        <f t="shared" si="40"/>
        <v>226</v>
      </c>
      <c r="CG25" s="135">
        <f t="shared" si="41"/>
        <v>231</v>
      </c>
      <c r="CH25" s="24"/>
      <c r="CI25" s="24"/>
      <c r="CJ25" s="24"/>
      <c r="CK25" s="24"/>
    </row>
    <row r="26" spans="1:89" ht="15.75">
      <c r="A26" s="124">
        <v>18</v>
      </c>
      <c r="B26" s="125" t="s">
        <v>21</v>
      </c>
      <c r="C26" s="126">
        <v>384</v>
      </c>
      <c r="D26" s="126">
        <v>368</v>
      </c>
      <c r="E26" s="43">
        <f t="shared" si="21"/>
        <v>752</v>
      </c>
      <c r="F26" s="6">
        <v>295</v>
      </c>
      <c r="G26" s="7">
        <v>273</v>
      </c>
      <c r="H26" s="44">
        <f t="shared" si="46"/>
        <v>568</v>
      </c>
      <c r="I26" s="8">
        <v>3</v>
      </c>
      <c r="J26" s="8">
        <v>0</v>
      </c>
      <c r="K26" s="9">
        <f t="shared" si="42"/>
        <v>0.005434782608695652</v>
      </c>
      <c r="L26" s="127">
        <f t="shared" si="53"/>
        <v>3</v>
      </c>
      <c r="M26" s="9">
        <f t="shared" si="24"/>
        <v>0.005607476635514018</v>
      </c>
      <c r="N26" s="8">
        <v>0</v>
      </c>
      <c r="O26" s="8">
        <v>0</v>
      </c>
      <c r="P26" s="9">
        <f t="shared" si="25"/>
        <v>0</v>
      </c>
      <c r="Q26" s="127">
        <f t="shared" si="47"/>
        <v>0</v>
      </c>
      <c r="R26" s="9">
        <f t="shared" si="27"/>
        <v>0</v>
      </c>
      <c r="S26" s="8">
        <v>13</v>
      </c>
      <c r="T26" s="8">
        <v>4</v>
      </c>
      <c r="U26" s="9">
        <f t="shared" si="28"/>
        <v>0.02355072463768116</v>
      </c>
      <c r="V26" s="127">
        <v>9</v>
      </c>
      <c r="W26" s="9">
        <f t="shared" si="29"/>
        <v>0.016822429906542057</v>
      </c>
      <c r="X26" s="8">
        <v>168</v>
      </c>
      <c r="Y26" s="8">
        <v>2</v>
      </c>
      <c r="Z26" s="9">
        <f t="shared" si="30"/>
        <v>0.30434782608695654</v>
      </c>
      <c r="AA26" s="127">
        <v>13</v>
      </c>
      <c r="AB26" s="9">
        <f t="shared" si="0"/>
        <v>0.024299065420560748</v>
      </c>
      <c r="AC26" s="127">
        <v>66</v>
      </c>
      <c r="AD26" s="9">
        <f t="shared" si="48"/>
        <v>0.1233644859813084</v>
      </c>
      <c r="AE26" s="127">
        <v>2</v>
      </c>
      <c r="AF26" s="9">
        <f t="shared" si="49"/>
        <v>0.003738317757009346</v>
      </c>
      <c r="AG26" s="127">
        <v>85</v>
      </c>
      <c r="AH26" s="9">
        <f t="shared" si="3"/>
        <v>0.1588785046728972</v>
      </c>
      <c r="AI26" s="8">
        <v>1</v>
      </c>
      <c r="AJ26" s="8">
        <v>0</v>
      </c>
      <c r="AK26" s="9">
        <f t="shared" si="4"/>
        <v>0.0018115942028985507</v>
      </c>
      <c r="AL26" s="127">
        <f t="shared" si="31"/>
        <v>1</v>
      </c>
      <c r="AM26" s="9">
        <f t="shared" si="50"/>
        <v>0.001869158878504673</v>
      </c>
      <c r="AN26" s="8">
        <v>174</v>
      </c>
      <c r="AO26" s="8">
        <v>6</v>
      </c>
      <c r="AP26" s="9">
        <f t="shared" si="6"/>
        <v>0.31521739130434784</v>
      </c>
      <c r="AQ26" s="127">
        <v>168</v>
      </c>
      <c r="AR26" s="9">
        <f t="shared" si="7"/>
        <v>0.31401869158878504</v>
      </c>
      <c r="AS26" s="8">
        <v>3</v>
      </c>
      <c r="AT26" s="8">
        <v>0</v>
      </c>
      <c r="AU26" s="9">
        <f t="shared" si="8"/>
        <v>0.005434782608695652</v>
      </c>
      <c r="AV26" s="127">
        <f t="shared" si="32"/>
        <v>3</v>
      </c>
      <c r="AW26" s="9">
        <f t="shared" si="9"/>
        <v>0.005607476635514018</v>
      </c>
      <c r="AX26" s="8">
        <v>3</v>
      </c>
      <c r="AY26" s="8">
        <v>0</v>
      </c>
      <c r="AZ26" s="9">
        <f t="shared" si="10"/>
        <v>0.005434782608695652</v>
      </c>
      <c r="BA26" s="127">
        <f t="shared" si="33"/>
        <v>3</v>
      </c>
      <c r="BB26" s="9">
        <f t="shared" si="11"/>
        <v>0.005607476635514018</v>
      </c>
      <c r="BC26" s="8">
        <v>5</v>
      </c>
      <c r="BD26" s="8">
        <v>0</v>
      </c>
      <c r="BE26" s="9">
        <f t="shared" si="12"/>
        <v>0.009057971014492754</v>
      </c>
      <c r="BF26" s="127">
        <f t="shared" si="43"/>
        <v>5</v>
      </c>
      <c r="BG26" s="9">
        <f t="shared" si="13"/>
        <v>0.009345794392523364</v>
      </c>
      <c r="BH26" s="8">
        <v>182</v>
      </c>
      <c r="BI26" s="8">
        <v>5</v>
      </c>
      <c r="BJ26" s="9">
        <f t="shared" si="14"/>
        <v>0.32971014492753625</v>
      </c>
      <c r="BK26" s="127">
        <v>0</v>
      </c>
      <c r="BL26" s="9">
        <f t="shared" si="15"/>
        <v>0</v>
      </c>
      <c r="BM26" s="127">
        <v>14</v>
      </c>
      <c r="BN26" s="9">
        <f t="shared" si="16"/>
        <v>0.026168224299065422</v>
      </c>
      <c r="BO26" s="127">
        <v>6</v>
      </c>
      <c r="BP26" s="9">
        <f t="shared" si="17"/>
        <v>0.011214953271028037</v>
      </c>
      <c r="BQ26" s="127">
        <v>157</v>
      </c>
      <c r="BR26" s="9">
        <f t="shared" si="18"/>
        <v>0.29345794392523367</v>
      </c>
      <c r="BS26" s="45">
        <f t="shared" si="34"/>
        <v>552</v>
      </c>
      <c r="BT26" s="46">
        <f t="shared" si="44"/>
        <v>17</v>
      </c>
      <c r="BU26" s="132">
        <f t="shared" si="35"/>
        <v>535</v>
      </c>
      <c r="BV26" s="10">
        <v>0</v>
      </c>
      <c r="BW26" s="10">
        <v>5</v>
      </c>
      <c r="BX26" s="10">
        <v>11</v>
      </c>
      <c r="BY26" s="21">
        <f t="shared" si="36"/>
        <v>16</v>
      </c>
      <c r="BZ26" s="142">
        <f t="shared" si="51"/>
        <v>568</v>
      </c>
      <c r="CA26" s="151">
        <f t="shared" si="37"/>
        <v>0</v>
      </c>
      <c r="CB26" s="151">
        <f t="shared" si="45"/>
        <v>0</v>
      </c>
      <c r="CC26" s="151">
        <f t="shared" si="38"/>
        <v>0</v>
      </c>
      <c r="CD26" s="151">
        <f t="shared" si="39"/>
        <v>0</v>
      </c>
      <c r="CE26" s="135">
        <f t="shared" si="52"/>
        <v>17</v>
      </c>
      <c r="CF26" s="135">
        <f t="shared" si="40"/>
        <v>295</v>
      </c>
      <c r="CG26" s="135">
        <f t="shared" si="41"/>
        <v>273</v>
      </c>
      <c r="CH26" s="24"/>
      <c r="CI26" s="24"/>
      <c r="CJ26" s="24"/>
      <c r="CK26" s="24"/>
    </row>
    <row r="27" spans="1:89" ht="15.75">
      <c r="A27" s="120">
        <v>19</v>
      </c>
      <c r="B27" s="121" t="s">
        <v>24</v>
      </c>
      <c r="C27" s="122">
        <v>201</v>
      </c>
      <c r="D27" s="122">
        <v>178</v>
      </c>
      <c r="E27" s="49">
        <f t="shared" si="21"/>
        <v>379</v>
      </c>
      <c r="F27" s="11">
        <v>173</v>
      </c>
      <c r="G27" s="12">
        <v>147</v>
      </c>
      <c r="H27" s="52">
        <f t="shared" si="46"/>
        <v>320</v>
      </c>
      <c r="I27" s="13">
        <v>4</v>
      </c>
      <c r="J27" s="13">
        <v>0</v>
      </c>
      <c r="K27" s="14">
        <f t="shared" si="42"/>
        <v>0.012698412698412698</v>
      </c>
      <c r="L27" s="123">
        <f t="shared" si="53"/>
        <v>4</v>
      </c>
      <c r="M27" s="14">
        <f t="shared" si="24"/>
        <v>0.013114754098360656</v>
      </c>
      <c r="N27" s="13">
        <v>1</v>
      </c>
      <c r="O27" s="13">
        <v>0</v>
      </c>
      <c r="P27" s="14">
        <f t="shared" si="25"/>
        <v>0.0031746031746031746</v>
      </c>
      <c r="Q27" s="123">
        <f t="shared" si="47"/>
        <v>1</v>
      </c>
      <c r="R27" s="14">
        <f t="shared" si="27"/>
        <v>0.003278688524590164</v>
      </c>
      <c r="S27" s="13">
        <v>5</v>
      </c>
      <c r="T27" s="13">
        <v>1</v>
      </c>
      <c r="U27" s="14">
        <f t="shared" si="28"/>
        <v>0.015873015873015872</v>
      </c>
      <c r="V27" s="123">
        <v>4</v>
      </c>
      <c r="W27" s="14">
        <f t="shared" si="29"/>
        <v>0.013114754098360656</v>
      </c>
      <c r="X27" s="13">
        <v>112</v>
      </c>
      <c r="Y27" s="13">
        <v>1</v>
      </c>
      <c r="Z27" s="14">
        <f t="shared" si="30"/>
        <v>0.35555555555555557</v>
      </c>
      <c r="AA27" s="123">
        <v>17</v>
      </c>
      <c r="AB27" s="14">
        <f t="shared" si="0"/>
        <v>0.05573770491803279</v>
      </c>
      <c r="AC27" s="123">
        <v>31</v>
      </c>
      <c r="AD27" s="14">
        <f t="shared" si="48"/>
        <v>0.10163934426229508</v>
      </c>
      <c r="AE27" s="123">
        <v>3</v>
      </c>
      <c r="AF27" s="14">
        <f t="shared" si="49"/>
        <v>0.009836065573770493</v>
      </c>
      <c r="AG27" s="123">
        <v>60</v>
      </c>
      <c r="AH27" s="14">
        <f t="shared" si="3"/>
        <v>0.19672131147540983</v>
      </c>
      <c r="AI27" s="13">
        <v>0</v>
      </c>
      <c r="AJ27" s="13">
        <v>0</v>
      </c>
      <c r="AK27" s="14">
        <f t="shared" si="4"/>
        <v>0</v>
      </c>
      <c r="AL27" s="123">
        <f t="shared" si="31"/>
        <v>0</v>
      </c>
      <c r="AM27" s="14">
        <f t="shared" si="50"/>
        <v>0</v>
      </c>
      <c r="AN27" s="13">
        <v>92</v>
      </c>
      <c r="AO27" s="13">
        <v>6</v>
      </c>
      <c r="AP27" s="14">
        <f t="shared" si="6"/>
        <v>0.2920634920634921</v>
      </c>
      <c r="AQ27" s="123">
        <v>86</v>
      </c>
      <c r="AR27" s="14">
        <f t="shared" si="7"/>
        <v>0.2819672131147541</v>
      </c>
      <c r="AS27" s="13">
        <v>7</v>
      </c>
      <c r="AT27" s="13">
        <v>0</v>
      </c>
      <c r="AU27" s="14">
        <f t="shared" si="8"/>
        <v>0.022222222222222223</v>
      </c>
      <c r="AV27" s="123">
        <f t="shared" si="32"/>
        <v>7</v>
      </c>
      <c r="AW27" s="14">
        <f t="shared" si="9"/>
        <v>0.022950819672131147</v>
      </c>
      <c r="AX27" s="13">
        <v>2</v>
      </c>
      <c r="AY27" s="13">
        <v>0</v>
      </c>
      <c r="AZ27" s="14">
        <f t="shared" si="10"/>
        <v>0.006349206349206349</v>
      </c>
      <c r="BA27" s="123">
        <f t="shared" si="33"/>
        <v>2</v>
      </c>
      <c r="BB27" s="14">
        <f t="shared" si="11"/>
        <v>0.006557377049180328</v>
      </c>
      <c r="BC27" s="13">
        <v>1</v>
      </c>
      <c r="BD27" s="13">
        <v>0</v>
      </c>
      <c r="BE27" s="14">
        <f t="shared" si="12"/>
        <v>0.0031746031746031746</v>
      </c>
      <c r="BF27" s="123">
        <f t="shared" si="43"/>
        <v>1</v>
      </c>
      <c r="BG27" s="14">
        <f t="shared" si="13"/>
        <v>0.003278688524590164</v>
      </c>
      <c r="BH27" s="13">
        <v>91</v>
      </c>
      <c r="BI27" s="13">
        <v>2</v>
      </c>
      <c r="BJ27" s="14">
        <f t="shared" si="14"/>
        <v>0.28888888888888886</v>
      </c>
      <c r="BK27" s="123">
        <v>0</v>
      </c>
      <c r="BL27" s="14">
        <f t="shared" si="15"/>
        <v>0</v>
      </c>
      <c r="BM27" s="123">
        <v>12</v>
      </c>
      <c r="BN27" s="14">
        <f t="shared" si="16"/>
        <v>0.03934426229508197</v>
      </c>
      <c r="BO27" s="123">
        <v>1</v>
      </c>
      <c r="BP27" s="14">
        <f t="shared" si="17"/>
        <v>0.003278688524590164</v>
      </c>
      <c r="BQ27" s="123">
        <v>76</v>
      </c>
      <c r="BR27" s="14">
        <f t="shared" si="18"/>
        <v>0.24918032786885247</v>
      </c>
      <c r="BS27" s="54">
        <f t="shared" si="34"/>
        <v>315</v>
      </c>
      <c r="BT27" s="55">
        <f t="shared" si="44"/>
        <v>10</v>
      </c>
      <c r="BU27" s="133">
        <f t="shared" si="35"/>
        <v>305</v>
      </c>
      <c r="BV27" s="12">
        <v>0</v>
      </c>
      <c r="BW27" s="12">
        <v>5</v>
      </c>
      <c r="BX27" s="12">
        <v>0</v>
      </c>
      <c r="BY27" s="22">
        <f t="shared" si="36"/>
        <v>5</v>
      </c>
      <c r="BZ27" s="141">
        <f t="shared" si="51"/>
        <v>320</v>
      </c>
      <c r="CA27" s="151">
        <f t="shared" si="37"/>
        <v>0</v>
      </c>
      <c r="CB27" s="151">
        <f t="shared" si="45"/>
        <v>0</v>
      </c>
      <c r="CC27" s="151">
        <f t="shared" si="38"/>
        <v>0</v>
      </c>
      <c r="CD27" s="151">
        <f t="shared" si="39"/>
        <v>0</v>
      </c>
      <c r="CE27" s="135">
        <f t="shared" si="52"/>
        <v>10</v>
      </c>
      <c r="CF27" s="135">
        <f t="shared" si="40"/>
        <v>173</v>
      </c>
      <c r="CG27" s="135">
        <f t="shared" si="41"/>
        <v>147</v>
      </c>
      <c r="CH27" s="24"/>
      <c r="CI27" s="24"/>
      <c r="CJ27" s="24"/>
      <c r="CK27" s="24"/>
    </row>
    <row r="28" spans="1:89" ht="15.75">
      <c r="A28" s="124">
        <v>20</v>
      </c>
      <c r="B28" s="125" t="s">
        <v>25</v>
      </c>
      <c r="C28" s="126">
        <v>298</v>
      </c>
      <c r="D28" s="126">
        <v>286</v>
      </c>
      <c r="E28" s="43">
        <f t="shared" si="21"/>
        <v>584</v>
      </c>
      <c r="F28" s="6">
        <v>242</v>
      </c>
      <c r="G28" s="7">
        <v>234</v>
      </c>
      <c r="H28" s="44">
        <f t="shared" si="46"/>
        <v>476</v>
      </c>
      <c r="I28" s="8">
        <v>5</v>
      </c>
      <c r="J28" s="8">
        <v>0</v>
      </c>
      <c r="K28" s="9">
        <f t="shared" si="42"/>
        <v>0.01072961373390558</v>
      </c>
      <c r="L28" s="127">
        <f t="shared" si="53"/>
        <v>5</v>
      </c>
      <c r="M28" s="9">
        <f t="shared" si="24"/>
        <v>0.011013215859030838</v>
      </c>
      <c r="N28" s="8">
        <v>2</v>
      </c>
      <c r="O28" s="8">
        <v>0</v>
      </c>
      <c r="P28" s="9">
        <f t="shared" si="25"/>
        <v>0.004291845493562232</v>
      </c>
      <c r="Q28" s="127">
        <f t="shared" si="47"/>
        <v>2</v>
      </c>
      <c r="R28" s="9">
        <f t="shared" si="27"/>
        <v>0.004405286343612335</v>
      </c>
      <c r="S28" s="8">
        <v>13</v>
      </c>
      <c r="T28" s="8">
        <v>1</v>
      </c>
      <c r="U28" s="9">
        <f t="shared" si="28"/>
        <v>0.027896995708154508</v>
      </c>
      <c r="V28" s="127">
        <v>12</v>
      </c>
      <c r="W28" s="9">
        <f t="shared" si="29"/>
        <v>0.02643171806167401</v>
      </c>
      <c r="X28" s="8">
        <v>122</v>
      </c>
      <c r="Y28" s="8">
        <v>3</v>
      </c>
      <c r="Z28" s="9">
        <f t="shared" si="30"/>
        <v>0.26180257510729615</v>
      </c>
      <c r="AA28" s="127">
        <v>15</v>
      </c>
      <c r="AB28" s="9">
        <f t="shared" si="0"/>
        <v>0.03303964757709251</v>
      </c>
      <c r="AC28" s="127">
        <v>43</v>
      </c>
      <c r="AD28" s="9">
        <f t="shared" si="48"/>
        <v>0.0947136563876652</v>
      </c>
      <c r="AE28" s="127">
        <v>1</v>
      </c>
      <c r="AF28" s="9">
        <f t="shared" si="49"/>
        <v>0.0022026431718061676</v>
      </c>
      <c r="AG28" s="127">
        <v>60</v>
      </c>
      <c r="AH28" s="9">
        <f t="shared" si="3"/>
        <v>0.13215859030837004</v>
      </c>
      <c r="AI28" s="8">
        <v>2</v>
      </c>
      <c r="AJ28" s="8">
        <v>1</v>
      </c>
      <c r="AK28" s="9">
        <f t="shared" si="4"/>
        <v>0.004291845493562232</v>
      </c>
      <c r="AL28" s="127">
        <v>1</v>
      </c>
      <c r="AM28" s="9">
        <f t="shared" si="50"/>
        <v>0.0022026431718061676</v>
      </c>
      <c r="AN28" s="8">
        <v>106</v>
      </c>
      <c r="AO28" s="8">
        <v>4</v>
      </c>
      <c r="AP28" s="9">
        <f t="shared" si="6"/>
        <v>0.22746781115879827</v>
      </c>
      <c r="AQ28" s="127">
        <v>102</v>
      </c>
      <c r="AR28" s="9">
        <f t="shared" si="7"/>
        <v>0.22466960352422907</v>
      </c>
      <c r="AS28" s="8">
        <v>9</v>
      </c>
      <c r="AT28" s="8">
        <v>0</v>
      </c>
      <c r="AU28" s="9">
        <f t="shared" si="8"/>
        <v>0.019313304721030045</v>
      </c>
      <c r="AV28" s="127">
        <f t="shared" si="32"/>
        <v>9</v>
      </c>
      <c r="AW28" s="9">
        <f t="shared" si="9"/>
        <v>0.019823788546255508</v>
      </c>
      <c r="AX28" s="8">
        <v>5</v>
      </c>
      <c r="AY28" s="8">
        <v>1</v>
      </c>
      <c r="AZ28" s="9">
        <f t="shared" si="10"/>
        <v>0.01072961373390558</v>
      </c>
      <c r="BA28" s="127">
        <v>4</v>
      </c>
      <c r="BB28" s="9">
        <f t="shared" si="11"/>
        <v>0.00881057268722467</v>
      </c>
      <c r="BC28" s="8">
        <v>0</v>
      </c>
      <c r="BD28" s="8">
        <v>0</v>
      </c>
      <c r="BE28" s="9">
        <f t="shared" si="12"/>
        <v>0</v>
      </c>
      <c r="BF28" s="127">
        <f t="shared" si="43"/>
        <v>0</v>
      </c>
      <c r="BG28" s="9">
        <f t="shared" si="13"/>
        <v>0</v>
      </c>
      <c r="BH28" s="8">
        <v>202</v>
      </c>
      <c r="BI28" s="8">
        <v>2</v>
      </c>
      <c r="BJ28" s="9">
        <f t="shared" si="14"/>
        <v>0.4334763948497854</v>
      </c>
      <c r="BK28" s="127">
        <v>1</v>
      </c>
      <c r="BL28" s="9">
        <f t="shared" si="15"/>
        <v>0.0022026431718061676</v>
      </c>
      <c r="BM28" s="127">
        <v>27</v>
      </c>
      <c r="BN28" s="9">
        <f t="shared" si="16"/>
        <v>0.05947136563876652</v>
      </c>
      <c r="BO28" s="127">
        <v>0</v>
      </c>
      <c r="BP28" s="9">
        <f t="shared" si="17"/>
        <v>0</v>
      </c>
      <c r="BQ28" s="127">
        <v>172</v>
      </c>
      <c r="BR28" s="9">
        <f t="shared" si="18"/>
        <v>0.3788546255506608</v>
      </c>
      <c r="BS28" s="45">
        <f t="shared" si="34"/>
        <v>466</v>
      </c>
      <c r="BT28" s="46">
        <f t="shared" si="44"/>
        <v>12</v>
      </c>
      <c r="BU28" s="132">
        <f t="shared" si="35"/>
        <v>454</v>
      </c>
      <c r="BV28" s="10">
        <v>0</v>
      </c>
      <c r="BW28" s="10">
        <v>3</v>
      </c>
      <c r="BX28" s="10">
        <v>7</v>
      </c>
      <c r="BY28" s="21">
        <f t="shared" si="36"/>
        <v>10</v>
      </c>
      <c r="BZ28" s="142">
        <f t="shared" si="51"/>
        <v>476</v>
      </c>
      <c r="CA28" s="151">
        <f t="shared" si="37"/>
        <v>0</v>
      </c>
      <c r="CB28" s="151">
        <f t="shared" si="45"/>
        <v>0</v>
      </c>
      <c r="CC28" s="151">
        <f t="shared" si="38"/>
        <v>0</v>
      </c>
      <c r="CD28" s="151">
        <f t="shared" si="39"/>
        <v>0</v>
      </c>
      <c r="CE28" s="135">
        <f t="shared" si="52"/>
        <v>12</v>
      </c>
      <c r="CF28" s="135">
        <f t="shared" si="40"/>
        <v>242</v>
      </c>
      <c r="CG28" s="135">
        <f t="shared" si="41"/>
        <v>234</v>
      </c>
      <c r="CH28" s="24"/>
      <c r="CI28" s="24"/>
      <c r="CJ28" s="24"/>
      <c r="CK28" s="24"/>
    </row>
    <row r="29" spans="1:89" ht="15.75">
      <c r="A29" s="120">
        <v>21</v>
      </c>
      <c r="B29" s="121" t="s">
        <v>26</v>
      </c>
      <c r="C29" s="122">
        <v>292</v>
      </c>
      <c r="D29" s="122">
        <v>291</v>
      </c>
      <c r="E29" s="49">
        <f t="shared" si="21"/>
        <v>583</v>
      </c>
      <c r="F29" s="11">
        <v>234</v>
      </c>
      <c r="G29" s="12">
        <v>226</v>
      </c>
      <c r="H29" s="52">
        <f t="shared" si="46"/>
        <v>460</v>
      </c>
      <c r="I29" s="13">
        <v>3</v>
      </c>
      <c r="J29" s="13">
        <v>0</v>
      </c>
      <c r="K29" s="14">
        <f t="shared" si="42"/>
        <v>0.006756756756756757</v>
      </c>
      <c r="L29" s="123">
        <f t="shared" si="53"/>
        <v>3</v>
      </c>
      <c r="M29" s="14">
        <f t="shared" si="24"/>
        <v>0.006944444444444444</v>
      </c>
      <c r="N29" s="13">
        <v>0</v>
      </c>
      <c r="O29" s="13">
        <v>0</v>
      </c>
      <c r="P29" s="14">
        <f t="shared" si="25"/>
        <v>0</v>
      </c>
      <c r="Q29" s="123">
        <f t="shared" si="47"/>
        <v>0</v>
      </c>
      <c r="R29" s="14">
        <f t="shared" si="27"/>
        <v>0</v>
      </c>
      <c r="S29" s="13">
        <v>10</v>
      </c>
      <c r="T29" s="13">
        <v>2</v>
      </c>
      <c r="U29" s="14">
        <f t="shared" si="28"/>
        <v>0.02252252252252252</v>
      </c>
      <c r="V29" s="123">
        <v>8</v>
      </c>
      <c r="W29" s="14">
        <f t="shared" si="29"/>
        <v>0.018518518518518517</v>
      </c>
      <c r="X29" s="13">
        <v>140</v>
      </c>
      <c r="Y29" s="13">
        <v>0</v>
      </c>
      <c r="Z29" s="14">
        <f t="shared" si="30"/>
        <v>0.3153153153153153</v>
      </c>
      <c r="AA29" s="123">
        <v>18</v>
      </c>
      <c r="AB29" s="14">
        <f t="shared" si="0"/>
        <v>0.041666666666666664</v>
      </c>
      <c r="AC29" s="123">
        <v>33</v>
      </c>
      <c r="AD29" s="14">
        <f t="shared" si="48"/>
        <v>0.0763888888888889</v>
      </c>
      <c r="AE29" s="123">
        <v>5</v>
      </c>
      <c r="AF29" s="14">
        <f t="shared" si="49"/>
        <v>0.011574074074074073</v>
      </c>
      <c r="AG29" s="123">
        <v>84</v>
      </c>
      <c r="AH29" s="14">
        <f t="shared" si="3"/>
        <v>0.19444444444444445</v>
      </c>
      <c r="AI29" s="13">
        <v>3</v>
      </c>
      <c r="AJ29" s="13">
        <v>0</v>
      </c>
      <c r="AK29" s="14">
        <f t="shared" si="4"/>
        <v>0.006756756756756757</v>
      </c>
      <c r="AL29" s="123">
        <f t="shared" si="31"/>
        <v>3</v>
      </c>
      <c r="AM29" s="14">
        <f t="shared" si="50"/>
        <v>0.006944444444444444</v>
      </c>
      <c r="AN29" s="13">
        <v>109</v>
      </c>
      <c r="AO29" s="13">
        <v>8</v>
      </c>
      <c r="AP29" s="14">
        <f t="shared" si="6"/>
        <v>0.24549549549549549</v>
      </c>
      <c r="AQ29" s="123">
        <v>101</v>
      </c>
      <c r="AR29" s="14">
        <f t="shared" si="7"/>
        <v>0.2337962962962963</v>
      </c>
      <c r="AS29" s="13">
        <v>1</v>
      </c>
      <c r="AT29" s="13">
        <v>0</v>
      </c>
      <c r="AU29" s="14">
        <f t="shared" si="8"/>
        <v>0.0022522522522522522</v>
      </c>
      <c r="AV29" s="123">
        <f t="shared" si="32"/>
        <v>1</v>
      </c>
      <c r="AW29" s="14">
        <f t="shared" si="9"/>
        <v>0.0023148148148148147</v>
      </c>
      <c r="AX29" s="13">
        <v>6</v>
      </c>
      <c r="AY29" s="13">
        <v>0</v>
      </c>
      <c r="AZ29" s="14">
        <f t="shared" si="10"/>
        <v>0.013513513513513514</v>
      </c>
      <c r="BA29" s="123">
        <f t="shared" si="33"/>
        <v>6</v>
      </c>
      <c r="BB29" s="14">
        <f t="shared" si="11"/>
        <v>0.013888888888888888</v>
      </c>
      <c r="BC29" s="13">
        <v>5</v>
      </c>
      <c r="BD29" s="13">
        <v>0</v>
      </c>
      <c r="BE29" s="14">
        <f t="shared" si="12"/>
        <v>0.01126126126126126</v>
      </c>
      <c r="BF29" s="123">
        <f t="shared" si="43"/>
        <v>5</v>
      </c>
      <c r="BG29" s="14">
        <f t="shared" si="13"/>
        <v>0.011574074074074073</v>
      </c>
      <c r="BH29" s="13">
        <v>167</v>
      </c>
      <c r="BI29" s="13">
        <v>2</v>
      </c>
      <c r="BJ29" s="14">
        <f t="shared" si="14"/>
        <v>0.3761261261261261</v>
      </c>
      <c r="BK29" s="123">
        <v>0</v>
      </c>
      <c r="BL29" s="14">
        <f t="shared" si="15"/>
        <v>0</v>
      </c>
      <c r="BM29" s="123">
        <v>9</v>
      </c>
      <c r="BN29" s="14">
        <f t="shared" si="16"/>
        <v>0.020833333333333332</v>
      </c>
      <c r="BO29" s="123">
        <v>5</v>
      </c>
      <c r="BP29" s="14">
        <f t="shared" si="17"/>
        <v>0.011574074074074073</v>
      </c>
      <c r="BQ29" s="123">
        <v>151</v>
      </c>
      <c r="BR29" s="14">
        <f t="shared" si="18"/>
        <v>0.34953703703703703</v>
      </c>
      <c r="BS29" s="54">
        <f t="shared" si="34"/>
        <v>444</v>
      </c>
      <c r="BT29" s="55">
        <f t="shared" si="44"/>
        <v>12</v>
      </c>
      <c r="BU29" s="133">
        <f t="shared" si="35"/>
        <v>432</v>
      </c>
      <c r="BV29" s="12">
        <v>0</v>
      </c>
      <c r="BW29" s="12">
        <v>8</v>
      </c>
      <c r="BX29" s="12">
        <v>8</v>
      </c>
      <c r="BY29" s="22">
        <f t="shared" si="36"/>
        <v>16</v>
      </c>
      <c r="BZ29" s="141">
        <f t="shared" si="51"/>
        <v>460</v>
      </c>
      <c r="CA29" s="151">
        <f t="shared" si="37"/>
        <v>0</v>
      </c>
      <c r="CB29" s="151">
        <f t="shared" si="45"/>
        <v>0</v>
      </c>
      <c r="CC29" s="151">
        <f t="shared" si="38"/>
        <v>0</v>
      </c>
      <c r="CD29" s="151">
        <f t="shared" si="39"/>
        <v>0</v>
      </c>
      <c r="CE29" s="135">
        <f t="shared" si="52"/>
        <v>12</v>
      </c>
      <c r="CF29" s="135">
        <f t="shared" si="40"/>
        <v>234</v>
      </c>
      <c r="CG29" s="135">
        <f t="shared" si="41"/>
        <v>226</v>
      </c>
      <c r="CH29" s="24"/>
      <c r="CI29" s="24"/>
      <c r="CJ29" s="24"/>
      <c r="CK29" s="24"/>
    </row>
    <row r="30" spans="1:89" ht="15.75">
      <c r="A30" s="124">
        <v>22</v>
      </c>
      <c r="B30" s="125" t="s">
        <v>26</v>
      </c>
      <c r="C30" s="126">
        <v>313</v>
      </c>
      <c r="D30" s="126">
        <v>314</v>
      </c>
      <c r="E30" s="43">
        <f t="shared" si="21"/>
        <v>627</v>
      </c>
      <c r="F30" s="6">
        <v>265</v>
      </c>
      <c r="G30" s="7">
        <v>242</v>
      </c>
      <c r="H30" s="44">
        <f t="shared" si="46"/>
        <v>507</v>
      </c>
      <c r="I30" s="8">
        <v>2</v>
      </c>
      <c r="J30" s="8">
        <v>0</v>
      </c>
      <c r="K30" s="9">
        <f t="shared" si="42"/>
        <v>0.0040650406504065045</v>
      </c>
      <c r="L30" s="127">
        <f t="shared" si="53"/>
        <v>2</v>
      </c>
      <c r="M30" s="9">
        <f t="shared" si="24"/>
        <v>0.0041753653444676405</v>
      </c>
      <c r="N30" s="8">
        <v>0</v>
      </c>
      <c r="O30" s="8">
        <v>0</v>
      </c>
      <c r="P30" s="9">
        <f t="shared" si="25"/>
        <v>0</v>
      </c>
      <c r="Q30" s="127">
        <f t="shared" si="47"/>
        <v>0</v>
      </c>
      <c r="R30" s="9">
        <f t="shared" si="27"/>
        <v>0</v>
      </c>
      <c r="S30" s="8">
        <v>13</v>
      </c>
      <c r="T30" s="8">
        <v>0</v>
      </c>
      <c r="U30" s="9">
        <f t="shared" si="28"/>
        <v>0.026422764227642278</v>
      </c>
      <c r="V30" s="127">
        <f>+S30</f>
        <v>13</v>
      </c>
      <c r="W30" s="9">
        <f t="shared" si="29"/>
        <v>0.027139874739039668</v>
      </c>
      <c r="X30" s="8">
        <v>205</v>
      </c>
      <c r="Y30" s="8">
        <v>6</v>
      </c>
      <c r="Z30" s="9">
        <f t="shared" si="30"/>
        <v>0.4166666666666667</v>
      </c>
      <c r="AA30" s="127">
        <v>19</v>
      </c>
      <c r="AB30" s="9">
        <f t="shared" si="0"/>
        <v>0.03966597077244259</v>
      </c>
      <c r="AC30" s="127">
        <v>56</v>
      </c>
      <c r="AD30" s="9">
        <f t="shared" si="48"/>
        <v>0.11691022964509394</v>
      </c>
      <c r="AE30" s="127">
        <v>3</v>
      </c>
      <c r="AF30" s="9">
        <f t="shared" si="49"/>
        <v>0.006263048016701462</v>
      </c>
      <c r="AG30" s="127">
        <v>121</v>
      </c>
      <c r="AH30" s="9">
        <f t="shared" si="3"/>
        <v>0.25260960334029225</v>
      </c>
      <c r="AI30" s="8">
        <v>2</v>
      </c>
      <c r="AJ30" s="8">
        <v>0</v>
      </c>
      <c r="AK30" s="9">
        <f t="shared" si="4"/>
        <v>0.0040650406504065045</v>
      </c>
      <c r="AL30" s="127">
        <f t="shared" si="31"/>
        <v>2</v>
      </c>
      <c r="AM30" s="9">
        <f t="shared" si="50"/>
        <v>0.0041753653444676405</v>
      </c>
      <c r="AN30" s="8">
        <v>124</v>
      </c>
      <c r="AO30" s="8">
        <v>4</v>
      </c>
      <c r="AP30" s="9">
        <f t="shared" si="6"/>
        <v>0.25203252032520324</v>
      </c>
      <c r="AQ30" s="127">
        <v>120</v>
      </c>
      <c r="AR30" s="9">
        <f t="shared" si="7"/>
        <v>0.25052192066805845</v>
      </c>
      <c r="AS30" s="8">
        <v>2</v>
      </c>
      <c r="AT30" s="8">
        <v>0</v>
      </c>
      <c r="AU30" s="9">
        <f t="shared" si="8"/>
        <v>0.0040650406504065045</v>
      </c>
      <c r="AV30" s="127">
        <f t="shared" si="32"/>
        <v>2</v>
      </c>
      <c r="AW30" s="9">
        <f t="shared" si="9"/>
        <v>0.0041753653444676405</v>
      </c>
      <c r="AX30" s="8">
        <v>9</v>
      </c>
      <c r="AY30" s="8">
        <v>0</v>
      </c>
      <c r="AZ30" s="9">
        <f t="shared" si="10"/>
        <v>0.018292682926829267</v>
      </c>
      <c r="BA30" s="127">
        <f t="shared" si="33"/>
        <v>9</v>
      </c>
      <c r="BB30" s="9">
        <f t="shared" si="11"/>
        <v>0.018789144050104383</v>
      </c>
      <c r="BC30" s="8">
        <v>7</v>
      </c>
      <c r="BD30" s="8">
        <v>0</v>
      </c>
      <c r="BE30" s="9">
        <f t="shared" si="12"/>
        <v>0.014227642276422764</v>
      </c>
      <c r="BF30" s="127">
        <f t="shared" si="43"/>
        <v>7</v>
      </c>
      <c r="BG30" s="9">
        <f t="shared" si="13"/>
        <v>0.014613778705636743</v>
      </c>
      <c r="BH30" s="8">
        <v>128</v>
      </c>
      <c r="BI30" s="8">
        <v>3</v>
      </c>
      <c r="BJ30" s="9">
        <f t="shared" si="14"/>
        <v>0.2601626016260163</v>
      </c>
      <c r="BK30" s="127">
        <v>2</v>
      </c>
      <c r="BL30" s="9">
        <f t="shared" si="15"/>
        <v>0.0041753653444676405</v>
      </c>
      <c r="BM30" s="127">
        <v>6</v>
      </c>
      <c r="BN30" s="9">
        <f t="shared" si="16"/>
        <v>0.012526096033402923</v>
      </c>
      <c r="BO30" s="127">
        <v>2</v>
      </c>
      <c r="BP30" s="9">
        <f t="shared" si="17"/>
        <v>0.0041753653444676405</v>
      </c>
      <c r="BQ30" s="127">
        <v>115</v>
      </c>
      <c r="BR30" s="9">
        <f t="shared" si="18"/>
        <v>0.24008350730688935</v>
      </c>
      <c r="BS30" s="45">
        <f t="shared" si="34"/>
        <v>492</v>
      </c>
      <c r="BT30" s="46">
        <f t="shared" si="44"/>
        <v>13</v>
      </c>
      <c r="BU30" s="132">
        <f t="shared" si="35"/>
        <v>479</v>
      </c>
      <c r="BV30" s="10">
        <v>0</v>
      </c>
      <c r="BW30" s="10">
        <v>6</v>
      </c>
      <c r="BX30" s="10">
        <v>9</v>
      </c>
      <c r="BY30" s="21">
        <f t="shared" si="36"/>
        <v>15</v>
      </c>
      <c r="BZ30" s="142">
        <f t="shared" si="51"/>
        <v>507</v>
      </c>
      <c r="CA30" s="151">
        <f t="shared" si="37"/>
        <v>0</v>
      </c>
      <c r="CB30" s="151">
        <f t="shared" si="45"/>
        <v>0</v>
      </c>
      <c r="CC30" s="151">
        <f t="shared" si="38"/>
        <v>0</v>
      </c>
      <c r="CD30" s="151">
        <f t="shared" si="39"/>
        <v>0</v>
      </c>
      <c r="CE30" s="135">
        <f t="shared" si="52"/>
        <v>13</v>
      </c>
      <c r="CF30" s="135">
        <f t="shared" si="40"/>
        <v>265</v>
      </c>
      <c r="CG30" s="135">
        <f t="shared" si="41"/>
        <v>242</v>
      </c>
      <c r="CH30" s="24"/>
      <c r="CI30" s="24"/>
      <c r="CJ30" s="24"/>
      <c r="CK30" s="24"/>
    </row>
    <row r="31" spans="1:89" ht="15.75">
      <c r="A31" s="120">
        <v>23</v>
      </c>
      <c r="B31" s="121" t="s">
        <v>27</v>
      </c>
      <c r="C31" s="122">
        <v>515</v>
      </c>
      <c r="D31" s="122">
        <v>560</v>
      </c>
      <c r="E31" s="49">
        <f t="shared" si="21"/>
        <v>1075</v>
      </c>
      <c r="F31" s="11">
        <v>396</v>
      </c>
      <c r="G31" s="12">
        <v>415</v>
      </c>
      <c r="H31" s="52">
        <f t="shared" si="46"/>
        <v>811</v>
      </c>
      <c r="I31" s="13">
        <v>10</v>
      </c>
      <c r="J31" s="13">
        <v>1</v>
      </c>
      <c r="K31" s="14">
        <f t="shared" si="42"/>
        <v>0.012690355329949238</v>
      </c>
      <c r="L31" s="123">
        <v>9</v>
      </c>
      <c r="M31" s="14">
        <f t="shared" si="24"/>
        <v>0.011597938144329897</v>
      </c>
      <c r="N31" s="13">
        <v>1</v>
      </c>
      <c r="O31" s="13">
        <v>0</v>
      </c>
      <c r="P31" s="14">
        <f t="shared" si="25"/>
        <v>0.0012690355329949238</v>
      </c>
      <c r="Q31" s="123">
        <f t="shared" si="47"/>
        <v>1</v>
      </c>
      <c r="R31" s="14">
        <f t="shared" si="27"/>
        <v>0.001288659793814433</v>
      </c>
      <c r="S31" s="13">
        <v>13</v>
      </c>
      <c r="T31" s="13">
        <v>1</v>
      </c>
      <c r="U31" s="14">
        <f t="shared" si="28"/>
        <v>0.01649746192893401</v>
      </c>
      <c r="V31" s="123">
        <v>12</v>
      </c>
      <c r="W31" s="14">
        <f t="shared" si="29"/>
        <v>0.015463917525773196</v>
      </c>
      <c r="X31" s="13">
        <v>262</v>
      </c>
      <c r="Y31" s="13">
        <v>5</v>
      </c>
      <c r="Z31" s="14">
        <f t="shared" si="30"/>
        <v>0.33248730964467005</v>
      </c>
      <c r="AA31" s="123">
        <v>23</v>
      </c>
      <c r="AB31" s="14">
        <f t="shared" si="0"/>
        <v>0.029639175257731958</v>
      </c>
      <c r="AC31" s="123">
        <v>103</v>
      </c>
      <c r="AD31" s="14">
        <f t="shared" si="48"/>
        <v>0.1327319587628866</v>
      </c>
      <c r="AE31" s="123">
        <v>1</v>
      </c>
      <c r="AF31" s="14">
        <f t="shared" si="49"/>
        <v>0.001288659793814433</v>
      </c>
      <c r="AG31" s="123">
        <v>130</v>
      </c>
      <c r="AH31" s="14">
        <f t="shared" si="3"/>
        <v>0.16752577319587628</v>
      </c>
      <c r="AI31" s="13">
        <v>3</v>
      </c>
      <c r="AJ31" s="13">
        <v>0</v>
      </c>
      <c r="AK31" s="14">
        <f t="shared" si="4"/>
        <v>0.0038071065989847717</v>
      </c>
      <c r="AL31" s="123">
        <f t="shared" si="31"/>
        <v>3</v>
      </c>
      <c r="AM31" s="14">
        <f t="shared" si="50"/>
        <v>0.003865979381443299</v>
      </c>
      <c r="AN31" s="13">
        <v>234</v>
      </c>
      <c r="AO31" s="13">
        <v>3</v>
      </c>
      <c r="AP31" s="14">
        <f t="shared" si="6"/>
        <v>0.2969543147208122</v>
      </c>
      <c r="AQ31" s="123">
        <v>231</v>
      </c>
      <c r="AR31" s="14">
        <f t="shared" si="7"/>
        <v>0.297680412371134</v>
      </c>
      <c r="AS31" s="13">
        <v>6</v>
      </c>
      <c r="AT31" s="13">
        <v>0</v>
      </c>
      <c r="AU31" s="14">
        <f t="shared" si="8"/>
        <v>0.007614213197969543</v>
      </c>
      <c r="AV31" s="123">
        <f t="shared" si="32"/>
        <v>6</v>
      </c>
      <c r="AW31" s="14">
        <f t="shared" si="9"/>
        <v>0.007731958762886598</v>
      </c>
      <c r="AX31" s="13">
        <v>11</v>
      </c>
      <c r="AY31" s="13">
        <v>0</v>
      </c>
      <c r="AZ31" s="14">
        <f t="shared" si="10"/>
        <v>0.013959390862944163</v>
      </c>
      <c r="BA31" s="123">
        <f t="shared" si="33"/>
        <v>11</v>
      </c>
      <c r="BB31" s="14">
        <f t="shared" si="11"/>
        <v>0.014175257731958763</v>
      </c>
      <c r="BC31" s="13">
        <v>4</v>
      </c>
      <c r="BD31" s="13">
        <v>0</v>
      </c>
      <c r="BE31" s="14">
        <f t="shared" si="12"/>
        <v>0.005076142131979695</v>
      </c>
      <c r="BF31" s="123">
        <f t="shared" si="43"/>
        <v>4</v>
      </c>
      <c r="BG31" s="14">
        <f t="shared" si="13"/>
        <v>0.005154639175257732</v>
      </c>
      <c r="BH31" s="13">
        <v>244</v>
      </c>
      <c r="BI31" s="13">
        <v>2</v>
      </c>
      <c r="BJ31" s="14">
        <f t="shared" si="14"/>
        <v>0.3096446700507614</v>
      </c>
      <c r="BK31" s="123">
        <v>4</v>
      </c>
      <c r="BL31" s="14">
        <f t="shared" si="15"/>
        <v>0.005154639175257732</v>
      </c>
      <c r="BM31" s="123">
        <v>19</v>
      </c>
      <c r="BN31" s="14">
        <f t="shared" si="16"/>
        <v>0.024484536082474227</v>
      </c>
      <c r="BO31" s="123">
        <v>4</v>
      </c>
      <c r="BP31" s="14">
        <f t="shared" si="17"/>
        <v>0.005154639175257732</v>
      </c>
      <c r="BQ31" s="123">
        <v>215</v>
      </c>
      <c r="BR31" s="14">
        <f t="shared" si="18"/>
        <v>0.2770618556701031</v>
      </c>
      <c r="BS31" s="54">
        <f t="shared" si="34"/>
        <v>788</v>
      </c>
      <c r="BT31" s="55">
        <f t="shared" si="44"/>
        <v>12</v>
      </c>
      <c r="BU31" s="133">
        <f t="shared" si="35"/>
        <v>776</v>
      </c>
      <c r="BV31" s="12">
        <v>0</v>
      </c>
      <c r="BW31" s="12">
        <v>10</v>
      </c>
      <c r="BX31" s="12">
        <v>13</v>
      </c>
      <c r="BY31" s="22">
        <f t="shared" si="36"/>
        <v>23</v>
      </c>
      <c r="BZ31" s="141">
        <f t="shared" si="51"/>
        <v>811</v>
      </c>
      <c r="CA31" s="151">
        <f t="shared" si="37"/>
        <v>0</v>
      </c>
      <c r="CB31" s="151">
        <f t="shared" si="45"/>
        <v>0</v>
      </c>
      <c r="CC31" s="151">
        <f t="shared" si="38"/>
        <v>0</v>
      </c>
      <c r="CD31" s="151">
        <f t="shared" si="39"/>
        <v>0</v>
      </c>
      <c r="CE31" s="135">
        <f t="shared" si="52"/>
        <v>12</v>
      </c>
      <c r="CF31" s="135">
        <f t="shared" si="40"/>
        <v>396</v>
      </c>
      <c r="CG31" s="135">
        <f t="shared" si="41"/>
        <v>415</v>
      </c>
      <c r="CH31" s="24"/>
      <c r="CI31" s="24"/>
      <c r="CJ31" s="24"/>
      <c r="CK31" s="24"/>
    </row>
    <row r="32" spans="1:89" ht="16.5" thickBot="1">
      <c r="A32" s="124">
        <v>24</v>
      </c>
      <c r="B32" s="125" t="s">
        <v>27</v>
      </c>
      <c r="C32" s="126">
        <v>491</v>
      </c>
      <c r="D32" s="126">
        <v>498</v>
      </c>
      <c r="E32" s="43">
        <f t="shared" si="21"/>
        <v>989</v>
      </c>
      <c r="F32" s="6">
        <v>390</v>
      </c>
      <c r="G32" s="7">
        <v>370</v>
      </c>
      <c r="H32" s="44">
        <f t="shared" si="46"/>
        <v>760</v>
      </c>
      <c r="I32" s="8">
        <v>9</v>
      </c>
      <c r="J32" s="8">
        <v>0</v>
      </c>
      <c r="K32" s="9">
        <f t="shared" si="42"/>
        <v>0.012048192771084338</v>
      </c>
      <c r="L32" s="127">
        <f t="shared" si="53"/>
        <v>9</v>
      </c>
      <c r="M32" s="9">
        <f t="shared" si="24"/>
        <v>0.012640449438202247</v>
      </c>
      <c r="N32" s="8">
        <v>1</v>
      </c>
      <c r="O32" s="8">
        <v>0</v>
      </c>
      <c r="P32" s="9">
        <f t="shared" si="25"/>
        <v>0.0013386880856760374</v>
      </c>
      <c r="Q32" s="127">
        <f t="shared" si="47"/>
        <v>1</v>
      </c>
      <c r="R32" s="9">
        <f t="shared" si="27"/>
        <v>0.0014044943820224719</v>
      </c>
      <c r="S32" s="8">
        <v>26</v>
      </c>
      <c r="T32" s="8">
        <v>1</v>
      </c>
      <c r="U32" s="9">
        <f t="shared" si="28"/>
        <v>0.03480589022757698</v>
      </c>
      <c r="V32" s="127">
        <v>25</v>
      </c>
      <c r="W32" s="9">
        <f t="shared" si="29"/>
        <v>0.0351123595505618</v>
      </c>
      <c r="X32" s="8">
        <v>213</v>
      </c>
      <c r="Y32" s="8">
        <v>9</v>
      </c>
      <c r="Z32" s="9">
        <f t="shared" si="30"/>
        <v>0.285140562248996</v>
      </c>
      <c r="AA32" s="127">
        <v>22</v>
      </c>
      <c r="AB32" s="9">
        <f t="shared" si="0"/>
        <v>0.03089887640449438</v>
      </c>
      <c r="AC32" s="127">
        <v>61</v>
      </c>
      <c r="AD32" s="9">
        <f t="shared" si="48"/>
        <v>0.08567415730337079</v>
      </c>
      <c r="AE32" s="127">
        <v>0</v>
      </c>
      <c r="AF32" s="9">
        <f t="shared" si="49"/>
        <v>0</v>
      </c>
      <c r="AG32" s="127">
        <v>121</v>
      </c>
      <c r="AH32" s="9">
        <f t="shared" si="3"/>
        <v>0.1699438202247191</v>
      </c>
      <c r="AI32" s="8">
        <v>4</v>
      </c>
      <c r="AJ32" s="8">
        <v>0</v>
      </c>
      <c r="AK32" s="9">
        <f t="shared" si="4"/>
        <v>0.00535475234270415</v>
      </c>
      <c r="AL32" s="127">
        <f t="shared" si="31"/>
        <v>4</v>
      </c>
      <c r="AM32" s="9">
        <f t="shared" si="50"/>
        <v>0.0056179775280898875</v>
      </c>
      <c r="AN32" s="8">
        <v>209</v>
      </c>
      <c r="AO32" s="8">
        <v>10</v>
      </c>
      <c r="AP32" s="9">
        <f t="shared" si="6"/>
        <v>0.2797858099062918</v>
      </c>
      <c r="AQ32" s="127">
        <v>199</v>
      </c>
      <c r="AR32" s="9">
        <f t="shared" si="7"/>
        <v>0.2794943820224719</v>
      </c>
      <c r="AS32" s="8">
        <v>7</v>
      </c>
      <c r="AT32" s="8">
        <v>0</v>
      </c>
      <c r="AU32" s="9">
        <f t="shared" si="8"/>
        <v>0.009370816599732263</v>
      </c>
      <c r="AV32" s="127">
        <f t="shared" si="32"/>
        <v>7</v>
      </c>
      <c r="AW32" s="9">
        <f t="shared" si="9"/>
        <v>0.009831460674157303</v>
      </c>
      <c r="AX32" s="8">
        <v>6</v>
      </c>
      <c r="AY32" s="8">
        <v>1</v>
      </c>
      <c r="AZ32" s="9">
        <f t="shared" si="10"/>
        <v>0.008032128514056224</v>
      </c>
      <c r="BA32" s="127">
        <v>5</v>
      </c>
      <c r="BB32" s="9">
        <f t="shared" si="11"/>
        <v>0.007022471910112359</v>
      </c>
      <c r="BC32" s="8">
        <v>4</v>
      </c>
      <c r="BD32" s="8">
        <v>0</v>
      </c>
      <c r="BE32" s="9">
        <f t="shared" si="12"/>
        <v>0.00535475234270415</v>
      </c>
      <c r="BF32" s="127">
        <f t="shared" si="43"/>
        <v>4</v>
      </c>
      <c r="BG32" s="9">
        <f t="shared" si="13"/>
        <v>0.0056179775280898875</v>
      </c>
      <c r="BH32" s="8">
        <v>268</v>
      </c>
      <c r="BI32" s="8">
        <v>14</v>
      </c>
      <c r="BJ32" s="9">
        <f t="shared" si="14"/>
        <v>0.35876840696117807</v>
      </c>
      <c r="BK32" s="127">
        <v>1</v>
      </c>
      <c r="BL32" s="9">
        <f t="shared" si="15"/>
        <v>0.0014044943820224719</v>
      </c>
      <c r="BM32" s="127">
        <v>19</v>
      </c>
      <c r="BN32" s="9">
        <f t="shared" si="16"/>
        <v>0.026685393258426966</v>
      </c>
      <c r="BO32" s="127">
        <v>1</v>
      </c>
      <c r="BP32" s="9">
        <f t="shared" si="17"/>
        <v>0.0014044943820224719</v>
      </c>
      <c r="BQ32" s="127">
        <v>233</v>
      </c>
      <c r="BR32" s="9">
        <f t="shared" si="18"/>
        <v>0.32724719101123595</v>
      </c>
      <c r="BS32" s="45">
        <f t="shared" si="34"/>
        <v>747</v>
      </c>
      <c r="BT32" s="46">
        <f t="shared" si="44"/>
        <v>35</v>
      </c>
      <c r="BU32" s="132">
        <f t="shared" si="35"/>
        <v>712</v>
      </c>
      <c r="BV32" s="10">
        <v>0</v>
      </c>
      <c r="BW32" s="10">
        <v>7</v>
      </c>
      <c r="BX32" s="10">
        <v>6</v>
      </c>
      <c r="BY32" s="21">
        <f t="shared" si="36"/>
        <v>13</v>
      </c>
      <c r="BZ32" s="142">
        <f>+BS32+BY32</f>
        <v>760</v>
      </c>
      <c r="CA32" s="151">
        <f t="shared" si="37"/>
        <v>0</v>
      </c>
      <c r="CB32" s="151">
        <f t="shared" si="45"/>
        <v>0</v>
      </c>
      <c r="CC32" s="151">
        <f t="shared" si="38"/>
        <v>0</v>
      </c>
      <c r="CD32" s="151">
        <f t="shared" si="39"/>
        <v>0</v>
      </c>
      <c r="CE32" s="135">
        <f t="shared" si="52"/>
        <v>35</v>
      </c>
      <c r="CF32" s="135">
        <f t="shared" si="40"/>
        <v>390</v>
      </c>
      <c r="CG32" s="135">
        <f t="shared" si="41"/>
        <v>370</v>
      </c>
      <c r="CH32" s="24"/>
      <c r="CI32" s="24"/>
      <c r="CJ32" s="24"/>
      <c r="CK32" s="24"/>
    </row>
    <row r="33" spans="1:89" ht="17.25" customHeight="1" thickBot="1">
      <c r="A33" s="214" t="s">
        <v>28</v>
      </c>
      <c r="B33" s="215"/>
      <c r="C33" s="16">
        <f aca="true" t="shared" si="54" ref="C33:H33">SUM(C9:C32)</f>
        <v>8522</v>
      </c>
      <c r="D33" s="17">
        <f t="shared" si="54"/>
        <v>9058</v>
      </c>
      <c r="E33" s="17">
        <f t="shared" si="54"/>
        <v>17580</v>
      </c>
      <c r="F33" s="18">
        <f t="shared" si="54"/>
        <v>6851</v>
      </c>
      <c r="G33" s="18">
        <f t="shared" si="54"/>
        <v>6899</v>
      </c>
      <c r="H33" s="18">
        <f t="shared" si="54"/>
        <v>13750</v>
      </c>
      <c r="I33" s="18">
        <f>SUM(I9:I32)</f>
        <v>98</v>
      </c>
      <c r="J33" s="18">
        <f>SUM(J9:J32)</f>
        <v>4</v>
      </c>
      <c r="K33" s="19">
        <f t="shared" si="42"/>
        <v>0.007324912175797892</v>
      </c>
      <c r="L33" s="80">
        <f>+SUM(L9:L32)</f>
        <v>94</v>
      </c>
      <c r="M33" s="19">
        <f t="shared" si="24"/>
        <v>0.007248611967921036</v>
      </c>
      <c r="N33" s="18">
        <f>SUM(N9:N32)</f>
        <v>18</v>
      </c>
      <c r="O33" s="18">
        <f>SUM(O9:O32)</f>
        <v>0</v>
      </c>
      <c r="P33" s="19">
        <f t="shared" si="25"/>
        <v>0.0013453920322894087</v>
      </c>
      <c r="Q33" s="80">
        <f>+SUM(Q9:Q32)</f>
        <v>18</v>
      </c>
      <c r="R33" s="19">
        <f t="shared" si="27"/>
        <v>0.0013880320789636028</v>
      </c>
      <c r="S33" s="18">
        <f>SUM(S9:S32)</f>
        <v>431</v>
      </c>
      <c r="T33" s="18">
        <f>SUM(T9:T32)</f>
        <v>39</v>
      </c>
      <c r="U33" s="19">
        <f t="shared" si="28"/>
        <v>0.032214664773151956</v>
      </c>
      <c r="V33" s="80">
        <f>+SUM(V9:V32)</f>
        <v>392</v>
      </c>
      <c r="W33" s="19">
        <f t="shared" si="29"/>
        <v>0.030228254164096236</v>
      </c>
      <c r="X33" s="18">
        <f>SUM(X9:X32)</f>
        <v>4162</v>
      </c>
      <c r="Y33" s="18">
        <f>SUM(Y9:Y32)</f>
        <v>85</v>
      </c>
      <c r="Z33" s="19">
        <f t="shared" si="30"/>
        <v>0.3110845354660289</v>
      </c>
      <c r="AA33" s="80">
        <f>+SUM(AA9:AA32)</f>
        <v>468</v>
      </c>
      <c r="AB33" s="19">
        <f>IF($BU33=0,,AA33/$BU33)</f>
        <v>0.03608883405305367</v>
      </c>
      <c r="AC33" s="80">
        <f>+SUM(AC9:AC32)</f>
        <v>1456</v>
      </c>
      <c r="AD33" s="19">
        <f t="shared" si="48"/>
        <v>0.11227637260950031</v>
      </c>
      <c r="AE33" s="80">
        <f>+SUM(AE9:AE32)</f>
        <v>62</v>
      </c>
      <c r="AF33" s="19">
        <f t="shared" si="49"/>
        <v>0.004780999383096854</v>
      </c>
      <c r="AG33" s="80">
        <f>+SUM(AG9:AG32)</f>
        <v>2091</v>
      </c>
      <c r="AH33" s="19">
        <f>IF($BU33=0,,AG33/$BU33)</f>
        <v>0.16124305983960519</v>
      </c>
      <c r="AI33" s="18">
        <f>SUM(AI9:AI32)</f>
        <v>61</v>
      </c>
      <c r="AJ33" s="18">
        <f>SUM(AJ9:AJ32)</f>
        <v>4</v>
      </c>
      <c r="AK33" s="19">
        <f t="shared" si="4"/>
        <v>0.0045593841094252185</v>
      </c>
      <c r="AL33" s="80">
        <f>+SUM(AL9:AL32)</f>
        <v>57</v>
      </c>
      <c r="AM33" s="19">
        <f t="shared" si="50"/>
        <v>0.004395434916718075</v>
      </c>
      <c r="AN33" s="18">
        <f>SUM(AN9:AN32)</f>
        <v>3480</v>
      </c>
      <c r="AO33" s="18">
        <f>SUM(AO9:AO32)</f>
        <v>137</v>
      </c>
      <c r="AP33" s="19">
        <f t="shared" si="6"/>
        <v>0.260109126242619</v>
      </c>
      <c r="AQ33" s="80">
        <f>+SUM(AQ9:AQ32)</f>
        <v>3343</v>
      </c>
      <c r="AR33" s="19">
        <f t="shared" si="7"/>
        <v>0.2577884022208513</v>
      </c>
      <c r="AS33" s="18">
        <f>SUM(AS9:AS32)</f>
        <v>140</v>
      </c>
      <c r="AT33" s="18">
        <f>SUM(AT9:AT32)</f>
        <v>4</v>
      </c>
      <c r="AU33" s="19">
        <f t="shared" si="8"/>
        <v>0.010464160251139847</v>
      </c>
      <c r="AV33" s="80">
        <f>+SUM(AV9:AV32)</f>
        <v>136</v>
      </c>
      <c r="AW33" s="19">
        <f t="shared" si="9"/>
        <v>0.010487353485502776</v>
      </c>
      <c r="AX33" s="18">
        <f>SUM(AX9:AX32)</f>
        <v>153</v>
      </c>
      <c r="AY33" s="18">
        <f>SUM(AY9:AY32)</f>
        <v>4</v>
      </c>
      <c r="AZ33" s="19">
        <f t="shared" si="10"/>
        <v>0.011435832274459974</v>
      </c>
      <c r="BA33" s="80">
        <f>+SUM(BA9:BA32)</f>
        <v>149</v>
      </c>
      <c r="BB33" s="19">
        <f t="shared" si="11"/>
        <v>0.0114898210980876</v>
      </c>
      <c r="BC33" s="18">
        <f>SUM(BC9:BC32)</f>
        <v>73</v>
      </c>
      <c r="BD33" s="18">
        <f>SUM(BD9:BD32)</f>
        <v>1</v>
      </c>
      <c r="BE33" s="19">
        <f t="shared" si="12"/>
        <v>0.0054563121309514915</v>
      </c>
      <c r="BF33" s="80">
        <f>+SUM(BF9:BF32)</f>
        <v>72</v>
      </c>
      <c r="BG33" s="19">
        <f t="shared" si="13"/>
        <v>0.005552128315854411</v>
      </c>
      <c r="BH33" s="18">
        <f>SUM(BH9:BH32)</f>
        <v>4763</v>
      </c>
      <c r="BI33" s="18">
        <f>SUM(BI9:BI32)</f>
        <v>133</v>
      </c>
      <c r="BJ33" s="19">
        <f t="shared" si="14"/>
        <v>0.35600568054413634</v>
      </c>
      <c r="BK33" s="80">
        <f>+SUM(BK9:BK32)</f>
        <v>42</v>
      </c>
      <c r="BL33" s="19">
        <f t="shared" si="15"/>
        <v>0.0032387415175817395</v>
      </c>
      <c r="BM33" s="80">
        <f>+SUM(BM9:BM32)</f>
        <v>449</v>
      </c>
      <c r="BN33" s="19">
        <f t="shared" si="16"/>
        <v>0.03462368908081431</v>
      </c>
      <c r="BO33" s="80">
        <f>+SUM(BO9:BO32)</f>
        <v>55</v>
      </c>
      <c r="BP33" s="19">
        <f t="shared" si="17"/>
        <v>0.004241209130166563</v>
      </c>
      <c r="BQ33" s="80">
        <f>+SUM(BQ9:BQ32)</f>
        <v>4084</v>
      </c>
      <c r="BR33" s="19">
        <f t="shared" si="18"/>
        <v>0.3149290561381863</v>
      </c>
      <c r="BS33" s="18">
        <f>SUM(BS9:BS32)</f>
        <v>13379</v>
      </c>
      <c r="BT33" s="18">
        <f aca="true" t="shared" si="55" ref="BT33:BZ33">SUM(BT9:BT32)</f>
        <v>411</v>
      </c>
      <c r="BU33" s="18">
        <f>+SUM(BU9:BU32)</f>
        <v>12968</v>
      </c>
      <c r="BV33" s="18">
        <f t="shared" si="55"/>
        <v>0</v>
      </c>
      <c r="BW33" s="18">
        <f t="shared" si="55"/>
        <v>152</v>
      </c>
      <c r="BX33" s="18">
        <f t="shared" si="55"/>
        <v>219</v>
      </c>
      <c r="BY33" s="18">
        <f t="shared" si="55"/>
        <v>371</v>
      </c>
      <c r="BZ33" s="143">
        <f t="shared" si="55"/>
        <v>13750</v>
      </c>
      <c r="CA33" s="151">
        <f t="shared" si="37"/>
        <v>0</v>
      </c>
      <c r="CB33" s="151">
        <f t="shared" si="45"/>
        <v>0</v>
      </c>
      <c r="CC33" s="151">
        <f t="shared" si="38"/>
        <v>0</v>
      </c>
      <c r="CD33" s="151">
        <f t="shared" si="39"/>
        <v>0</v>
      </c>
      <c r="CE33" s="135">
        <f>+SUM(CE9:CE32)</f>
        <v>411</v>
      </c>
      <c r="CF33" s="135">
        <f>SUM(CF9:CF32)</f>
        <v>6851</v>
      </c>
      <c r="CG33" s="135">
        <f>SUM(CG9:CG32)</f>
        <v>6899</v>
      </c>
      <c r="CH33" s="24"/>
      <c r="CI33" s="24"/>
      <c r="CJ33" s="24"/>
      <c r="CK33" s="24"/>
    </row>
    <row r="34" spans="1:89" ht="16.5" thickBot="1">
      <c r="A34" s="212" t="s">
        <v>1</v>
      </c>
      <c r="B34" s="213"/>
      <c r="C34" s="56"/>
      <c r="D34" s="57"/>
      <c r="E34" s="58"/>
      <c r="F34" s="59">
        <f>IF(C33=0,0,+F33/C33)</f>
        <v>0.803919267777517</v>
      </c>
      <c r="G34" s="60">
        <f>IF(D33=0,0,+G33/D33)</f>
        <v>0.7616471627290793</v>
      </c>
      <c r="H34" s="60">
        <f>IF(E33=0,0,+H33/E33)</f>
        <v>0.7821387940841866</v>
      </c>
      <c r="I34" s="61" t="s">
        <v>29</v>
      </c>
      <c r="J34" s="60" t="s">
        <v>29</v>
      </c>
      <c r="K34" s="60" t="s">
        <v>29</v>
      </c>
      <c r="L34" s="60"/>
      <c r="M34" s="60"/>
      <c r="N34" s="61" t="s">
        <v>29</v>
      </c>
      <c r="O34" s="60" t="s">
        <v>29</v>
      </c>
      <c r="P34" s="60" t="s">
        <v>29</v>
      </c>
      <c r="Q34" s="60"/>
      <c r="R34" s="60"/>
      <c r="S34" s="61" t="s">
        <v>29</v>
      </c>
      <c r="T34" s="60" t="s">
        <v>29</v>
      </c>
      <c r="U34" s="60" t="s">
        <v>29</v>
      </c>
      <c r="V34" s="60"/>
      <c r="W34" s="60"/>
      <c r="X34" s="61" t="s">
        <v>29</v>
      </c>
      <c r="Y34" s="60" t="s">
        <v>29</v>
      </c>
      <c r="Z34" s="60" t="s">
        <v>29</v>
      </c>
      <c r="AA34" s="60"/>
      <c r="AB34" s="60"/>
      <c r="AC34" s="60"/>
      <c r="AD34" s="60"/>
      <c r="AE34" s="60"/>
      <c r="AF34" s="60"/>
      <c r="AG34" s="60"/>
      <c r="AH34" s="60"/>
      <c r="AI34" s="61" t="s">
        <v>29</v>
      </c>
      <c r="AJ34" s="60" t="s">
        <v>29</v>
      </c>
      <c r="AK34" s="60" t="s">
        <v>29</v>
      </c>
      <c r="AL34" s="60"/>
      <c r="AM34" s="60"/>
      <c r="AN34" s="61" t="s">
        <v>29</v>
      </c>
      <c r="AO34" s="60" t="s">
        <v>29</v>
      </c>
      <c r="AP34" s="60" t="s">
        <v>29</v>
      </c>
      <c r="AQ34" s="60"/>
      <c r="AR34" s="60"/>
      <c r="AS34" s="61" t="s">
        <v>29</v>
      </c>
      <c r="AT34" s="60" t="s">
        <v>29</v>
      </c>
      <c r="AU34" s="60" t="s">
        <v>29</v>
      </c>
      <c r="AV34" s="60"/>
      <c r="AW34" s="60"/>
      <c r="AX34" s="61" t="s">
        <v>29</v>
      </c>
      <c r="AY34" s="60" t="s">
        <v>29</v>
      </c>
      <c r="AZ34" s="60" t="s">
        <v>29</v>
      </c>
      <c r="BA34" s="60"/>
      <c r="BB34" s="60"/>
      <c r="BC34" s="61" t="s">
        <v>29</v>
      </c>
      <c r="BD34" s="60" t="s">
        <v>29</v>
      </c>
      <c r="BE34" s="60" t="s">
        <v>29</v>
      </c>
      <c r="BF34" s="60"/>
      <c r="BG34" s="60"/>
      <c r="BH34" s="61" t="s">
        <v>29</v>
      </c>
      <c r="BI34" s="60" t="s">
        <v>29</v>
      </c>
      <c r="BJ34" s="60" t="s">
        <v>29</v>
      </c>
      <c r="BK34" s="60"/>
      <c r="BL34" s="60"/>
      <c r="BM34" s="60"/>
      <c r="BN34" s="60"/>
      <c r="BO34" s="60"/>
      <c r="BP34" s="60"/>
      <c r="BQ34" s="60"/>
      <c r="BR34" s="60"/>
      <c r="BS34" s="60">
        <f>IF(H33=0,,+BS33/H33)</f>
        <v>0.9730181818181818</v>
      </c>
      <c r="BT34" s="60"/>
      <c r="BU34" s="60"/>
      <c r="BV34" s="60">
        <f>IF(H33=0,,BV33/H33)</f>
        <v>0</v>
      </c>
      <c r="BW34" s="60">
        <f>IF(H33=0,,BW33/H33)</f>
        <v>0.011054545454545454</v>
      </c>
      <c r="BX34" s="60">
        <f>IF(H33=0,,BX33/H33)</f>
        <v>0.015927272727272727</v>
      </c>
      <c r="BY34" s="56"/>
      <c r="BZ34" s="56"/>
      <c r="CA34" s="135"/>
      <c r="CB34" s="135"/>
      <c r="CC34" s="135"/>
      <c r="CD34" s="135"/>
      <c r="CE34" s="135"/>
      <c r="CF34" s="209">
        <f>SUM(CG33,CF33)</f>
        <v>13750</v>
      </c>
      <c r="CG34" s="209"/>
      <c r="CH34" s="154"/>
      <c r="CI34" s="155" t="s">
        <v>2</v>
      </c>
      <c r="CJ34" s="155">
        <f>COUNTIF(BS9:BS32,"&gt;0")</f>
        <v>23</v>
      </c>
      <c r="CK34" s="155" t="s">
        <v>30</v>
      </c>
    </row>
    <row r="36" ht="12.75">
      <c r="CI36" t="s">
        <v>29</v>
      </c>
    </row>
    <row r="38" ht="12.75">
      <c r="BE38" s="111"/>
    </row>
  </sheetData>
  <sheetProtection sheet="1"/>
  <mergeCells count="111">
    <mergeCell ref="BO7:BP7"/>
    <mergeCell ref="BQ7:BR7"/>
    <mergeCell ref="BH4:BR4"/>
    <mergeCell ref="X4:AH4"/>
    <mergeCell ref="BO5:BP5"/>
    <mergeCell ref="BQ5:BR5"/>
    <mergeCell ref="BO6:BP6"/>
    <mergeCell ref="BQ6:BR6"/>
    <mergeCell ref="AE7:AF7"/>
    <mergeCell ref="AG7:AH7"/>
    <mergeCell ref="BM5:BN5"/>
    <mergeCell ref="BM6:BN6"/>
    <mergeCell ref="BM7:BN7"/>
    <mergeCell ref="AC5:AD5"/>
    <mergeCell ref="AC6:AD6"/>
    <mergeCell ref="AC7:AD7"/>
    <mergeCell ref="AE5:AF5"/>
    <mergeCell ref="AG5:AH5"/>
    <mergeCell ref="AE6:AF6"/>
    <mergeCell ref="AG6:AH6"/>
    <mergeCell ref="A34:B34"/>
    <mergeCell ref="A33:B33"/>
    <mergeCell ref="I5:K5"/>
    <mergeCell ref="I6:K6"/>
    <mergeCell ref="L5:M5"/>
    <mergeCell ref="L7:M7"/>
    <mergeCell ref="CF34:CG34"/>
    <mergeCell ref="BS5:BZ5"/>
    <mergeCell ref="F4:H4"/>
    <mergeCell ref="BS4:BZ4"/>
    <mergeCell ref="S5:U5"/>
    <mergeCell ref="Q7:R7"/>
    <mergeCell ref="I4:K4"/>
    <mergeCell ref="S4:U4"/>
    <mergeCell ref="V4:W4"/>
    <mergeCell ref="I7:K7"/>
    <mergeCell ref="L6:M6"/>
    <mergeCell ref="L4:M4"/>
    <mergeCell ref="N4:P4"/>
    <mergeCell ref="Q4:R4"/>
    <mergeCell ref="N5:P5"/>
    <mergeCell ref="Q5:R5"/>
    <mergeCell ref="N6:P6"/>
    <mergeCell ref="Q6:R6"/>
    <mergeCell ref="N7:P7"/>
    <mergeCell ref="V5:W5"/>
    <mergeCell ref="S6:U6"/>
    <mergeCell ref="V6:W6"/>
    <mergeCell ref="S7:U7"/>
    <mergeCell ref="V7:W7"/>
    <mergeCell ref="X5:Z5"/>
    <mergeCell ref="AA5:AB5"/>
    <mergeCell ref="X6:Z6"/>
    <mergeCell ref="AA6:AB6"/>
    <mergeCell ref="X7:Z7"/>
    <mergeCell ref="AA7:AB7"/>
    <mergeCell ref="AQ4:AR4"/>
    <mergeCell ref="AI5:AK5"/>
    <mergeCell ref="AL5:AM5"/>
    <mergeCell ref="AN5:AP5"/>
    <mergeCell ref="AQ5:AR5"/>
    <mergeCell ref="AL6:AM6"/>
    <mergeCell ref="AN6:AP6"/>
    <mergeCell ref="AQ6:AR6"/>
    <mergeCell ref="AI7:AK7"/>
    <mergeCell ref="AL7:AM7"/>
    <mergeCell ref="AN7:AP7"/>
    <mergeCell ref="AQ7:AR7"/>
    <mergeCell ref="AS4:AU4"/>
    <mergeCell ref="AS6:AU6"/>
    <mergeCell ref="AI4:AK4"/>
    <mergeCell ref="AI6:AK6"/>
    <mergeCell ref="AN4:AP4"/>
    <mergeCell ref="AS5:AU5"/>
    <mergeCell ref="AV4:AW4"/>
    <mergeCell ref="AX4:AZ4"/>
    <mergeCell ref="BA4:BB4"/>
    <mergeCell ref="BC4:BE4"/>
    <mergeCell ref="BF4:BG4"/>
    <mergeCell ref="AV5:AW5"/>
    <mergeCell ref="AX5:AZ5"/>
    <mergeCell ref="BA5:BB5"/>
    <mergeCell ref="BC5:BE5"/>
    <mergeCell ref="BF5:BG5"/>
    <mergeCell ref="BH7:BJ7"/>
    <mergeCell ref="BK7:BL7"/>
    <mergeCell ref="AX6:AZ6"/>
    <mergeCell ref="BA6:BB6"/>
    <mergeCell ref="BC6:BE6"/>
    <mergeCell ref="BF6:BG6"/>
    <mergeCell ref="BH6:BJ6"/>
    <mergeCell ref="AS7:AU7"/>
    <mergeCell ref="AV7:AW7"/>
    <mergeCell ref="AX7:AZ7"/>
    <mergeCell ref="BA7:BB7"/>
    <mergeCell ref="BC7:BE7"/>
    <mergeCell ref="BF7:BG7"/>
    <mergeCell ref="AV6:AW6"/>
    <mergeCell ref="C4:E4"/>
    <mergeCell ref="BS1:CG1"/>
    <mergeCell ref="C3:E3"/>
    <mergeCell ref="X3:Z3"/>
    <mergeCell ref="BS3:BU3"/>
    <mergeCell ref="AN3:AP3"/>
    <mergeCell ref="BK5:BL5"/>
    <mergeCell ref="BK6:BL6"/>
    <mergeCell ref="BH5:BJ5"/>
  </mergeCells>
  <conditionalFormatting sqref="CA9:CD20 CA22:CD33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07874015748031496" right="0.07874015748031496" top="0.3937007874015748" bottom="0.2755905511811024" header="0.1968503937007874" footer="0.11811023622047245"/>
  <pageSetup fitToWidth="4" horizontalDpi="600" verticalDpi="600" orientation="landscape" paperSize="8" scale="70" r:id="rId2"/>
  <headerFooter alignWithMargins="0">
    <oddHeader xml:space="preserve">&amp;LStampato il &amp;D alle &amp;T&amp;CCOMUNE DI MONTEVARCHI 
ELEZIONI POLITICHE 4 MARZO 2018 - CAMERA DEI DEPUTATI&amp;RPAGINA &amp;P </oddHeader>
  </headerFooter>
  <colBreaks count="3" manualBreakCount="3">
    <brk id="23" max="33" man="1"/>
    <brk id="49" max="33" man="1"/>
    <brk id="78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20" sqref="K20"/>
    </sheetView>
  </sheetViews>
  <sheetFormatPr defaultColWidth="9.140625" defaultRowHeight="12.75"/>
  <cols>
    <col min="5" max="5" width="15.421875" style="0" customWidth="1"/>
    <col min="6" max="6" width="10.00390625" style="0" customWidth="1"/>
    <col min="10" max="10" width="24.28125" style="0" customWidth="1"/>
    <col min="11" max="11" width="16.140625" style="0" customWidth="1"/>
  </cols>
  <sheetData>
    <row r="1" spans="1:12" s="156" customFormat="1" ht="15.75" customHeight="1">
      <c r="A1" s="230" t="s">
        <v>102</v>
      </c>
      <c r="B1" s="231"/>
      <c r="C1" s="231"/>
      <c r="D1" s="168">
        <f>+DettaglioCamera!I3</f>
        <v>23</v>
      </c>
      <c r="E1" s="231" t="s">
        <v>103</v>
      </c>
      <c r="F1" s="231"/>
      <c r="G1" s="231"/>
      <c r="H1" s="169">
        <v>23</v>
      </c>
      <c r="I1" s="171"/>
      <c r="J1" s="225" t="s">
        <v>124</v>
      </c>
      <c r="K1" s="225"/>
      <c r="L1" s="226"/>
    </row>
    <row r="2" spans="1:12" s="156" customFormat="1" ht="15.75" customHeight="1">
      <c r="A2" s="170" t="s">
        <v>104</v>
      </c>
      <c r="B2" s="167" t="s">
        <v>105</v>
      </c>
      <c r="C2" s="179">
        <f>+DettaglioCamera!C33</f>
        <v>8522</v>
      </c>
      <c r="D2" s="170" t="s">
        <v>108</v>
      </c>
      <c r="E2" s="167" t="s">
        <v>105</v>
      </c>
      <c r="F2" s="169">
        <f>+DettaglioCamera!F33</f>
        <v>6851</v>
      </c>
      <c r="G2" s="165"/>
      <c r="H2" s="173" t="s">
        <v>110</v>
      </c>
      <c r="I2" s="221" t="s">
        <v>111</v>
      </c>
      <c r="J2" s="222"/>
      <c r="K2" s="169">
        <f>+DettaglioCamera!BW33</f>
        <v>152</v>
      </c>
      <c r="L2" s="174"/>
    </row>
    <row r="3" spans="1:12" s="156" customFormat="1" ht="15.75" customHeight="1">
      <c r="A3" s="173"/>
      <c r="B3" s="167" t="s">
        <v>106</v>
      </c>
      <c r="C3" s="179">
        <f>+DettaglioCamera!D33</f>
        <v>9058</v>
      </c>
      <c r="D3" s="173"/>
      <c r="E3" s="167" t="s">
        <v>106</v>
      </c>
      <c r="F3" s="169">
        <f>+DettaglioCamera!G33</f>
        <v>6899</v>
      </c>
      <c r="G3" s="165"/>
      <c r="H3" s="173"/>
      <c r="I3" s="221" t="s">
        <v>112</v>
      </c>
      <c r="J3" s="222"/>
      <c r="K3" s="169">
        <f>+DettaglioCamera!BX33</f>
        <v>219</v>
      </c>
      <c r="L3" s="174"/>
    </row>
    <row r="4" spans="1:12" s="156" customFormat="1" ht="15.75" customHeight="1">
      <c r="A4" s="175"/>
      <c r="B4" s="167" t="s">
        <v>107</v>
      </c>
      <c r="C4" s="179">
        <f>+C3+C2</f>
        <v>17580</v>
      </c>
      <c r="D4" s="175"/>
      <c r="E4" s="167" t="s">
        <v>109</v>
      </c>
      <c r="F4" s="169">
        <f>+F3+F2</f>
        <v>13750</v>
      </c>
      <c r="G4" s="165"/>
      <c r="H4" s="175"/>
      <c r="I4" s="221" t="s">
        <v>113</v>
      </c>
      <c r="J4" s="222"/>
      <c r="K4" s="169">
        <f>+DettaglioCamera!BV33</f>
        <v>0</v>
      </c>
      <c r="L4" s="174"/>
    </row>
    <row r="5" spans="1:12" s="156" customFormat="1" ht="15.75" customHeight="1">
      <c r="A5" s="173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74"/>
    </row>
    <row r="6" spans="1:12" s="156" customFormat="1" ht="15.75" customHeight="1">
      <c r="A6" s="167"/>
      <c r="B6" s="223" t="s">
        <v>114</v>
      </c>
      <c r="C6" s="223"/>
      <c r="D6" s="223"/>
      <c r="E6" s="163" t="s">
        <v>115</v>
      </c>
      <c r="F6" s="163" t="s">
        <v>116</v>
      </c>
      <c r="G6" s="178"/>
      <c r="H6" s="223" t="s">
        <v>117</v>
      </c>
      <c r="I6" s="223"/>
      <c r="J6" s="223"/>
      <c r="K6" s="163" t="s">
        <v>120</v>
      </c>
      <c r="L6" s="169"/>
    </row>
    <row r="7" spans="1:12" s="156" customFormat="1" ht="15.75" customHeight="1">
      <c r="A7" s="173"/>
      <c r="B7" s="227"/>
      <c r="C7" s="227"/>
      <c r="D7" s="227"/>
      <c r="E7" s="158"/>
      <c r="F7" s="158"/>
      <c r="G7" s="165"/>
      <c r="H7" s="165"/>
      <c r="I7" s="165"/>
      <c r="J7" s="165"/>
      <c r="K7" s="159"/>
      <c r="L7" s="174"/>
    </row>
    <row r="8" spans="1:12" s="156" customFormat="1" ht="15.75" customHeight="1">
      <c r="A8" s="167"/>
      <c r="B8" s="223" t="s">
        <v>92</v>
      </c>
      <c r="C8" s="223"/>
      <c r="D8" s="223"/>
      <c r="E8" s="160">
        <f>+DettaglioCamera!I33</f>
        <v>98</v>
      </c>
      <c r="F8" s="160">
        <f>+DettaglioCamera!J33</f>
        <v>4</v>
      </c>
      <c r="G8" s="168"/>
      <c r="H8" s="223" t="s">
        <v>40</v>
      </c>
      <c r="I8" s="223"/>
      <c r="J8" s="223"/>
      <c r="K8" s="160">
        <f>+DettaglioCamera!L33</f>
        <v>94</v>
      </c>
      <c r="L8" s="169"/>
    </row>
    <row r="9" spans="1:12" s="156" customFormat="1" ht="15.75" customHeight="1">
      <c r="A9" s="173"/>
      <c r="B9" s="227"/>
      <c r="C9" s="227"/>
      <c r="D9" s="227"/>
      <c r="E9" s="158"/>
      <c r="F9" s="158"/>
      <c r="G9" s="165"/>
      <c r="H9" s="219"/>
      <c r="I9" s="219"/>
      <c r="J9" s="219"/>
      <c r="K9" s="158"/>
      <c r="L9" s="174"/>
    </row>
    <row r="10" spans="1:12" s="156" customFormat="1" ht="15.75" customHeight="1">
      <c r="A10" s="167"/>
      <c r="B10" s="223" t="s">
        <v>93</v>
      </c>
      <c r="C10" s="223"/>
      <c r="D10" s="223"/>
      <c r="E10" s="160">
        <f>+DettaglioCamera!N33</f>
        <v>18</v>
      </c>
      <c r="F10" s="160">
        <f>+DettaglioCamera!O33</f>
        <v>0</v>
      </c>
      <c r="G10" s="168"/>
      <c r="H10" s="223" t="s">
        <v>45</v>
      </c>
      <c r="I10" s="223"/>
      <c r="J10" s="223"/>
      <c r="K10" s="160">
        <f>+DettaglioCamera!Q33</f>
        <v>18</v>
      </c>
      <c r="L10" s="169"/>
    </row>
    <row r="11" spans="1:12" s="156" customFormat="1" ht="15.75" customHeight="1">
      <c r="A11" s="173"/>
      <c r="B11" s="227"/>
      <c r="C11" s="227"/>
      <c r="D11" s="227"/>
      <c r="E11" s="158"/>
      <c r="F11" s="158"/>
      <c r="G11" s="165"/>
      <c r="H11" s="219"/>
      <c r="I11" s="219"/>
      <c r="J11" s="219"/>
      <c r="K11" s="158"/>
      <c r="L11" s="174"/>
    </row>
    <row r="12" spans="1:12" s="156" customFormat="1" ht="15.75" customHeight="1">
      <c r="A12" s="167"/>
      <c r="B12" s="223" t="s">
        <v>94</v>
      </c>
      <c r="C12" s="223"/>
      <c r="D12" s="223"/>
      <c r="E12" s="160">
        <f>+DettaglioCamera!S33</f>
        <v>431</v>
      </c>
      <c r="F12" s="160">
        <f>+DettaglioCamera!T33</f>
        <v>39</v>
      </c>
      <c r="G12" s="168"/>
      <c r="H12" s="223" t="s">
        <v>38</v>
      </c>
      <c r="I12" s="223"/>
      <c r="J12" s="223"/>
      <c r="K12" s="160">
        <f>+DettaglioCamera!V33</f>
        <v>392</v>
      </c>
      <c r="L12" s="169"/>
    </row>
    <row r="13" spans="1:12" s="156" customFormat="1" ht="15.75" customHeight="1">
      <c r="A13" s="173"/>
      <c r="B13" s="227"/>
      <c r="C13" s="227"/>
      <c r="D13" s="227"/>
      <c r="E13" s="158"/>
      <c r="F13" s="158"/>
      <c r="G13" s="165"/>
      <c r="H13" s="219"/>
      <c r="I13" s="219"/>
      <c r="J13" s="219"/>
      <c r="K13" s="158"/>
      <c r="L13" s="174"/>
    </row>
    <row r="14" spans="1:12" s="156" customFormat="1" ht="15.75" customHeight="1">
      <c r="A14" s="170"/>
      <c r="B14" s="220" t="s">
        <v>95</v>
      </c>
      <c r="C14" s="220"/>
      <c r="D14" s="220"/>
      <c r="E14" s="157">
        <f>+DettaglioCamera!X33</f>
        <v>4162</v>
      </c>
      <c r="F14" s="157">
        <f>+DettaglioCamera!Y33</f>
        <v>85</v>
      </c>
      <c r="G14" s="171"/>
      <c r="H14" s="220" t="s">
        <v>75</v>
      </c>
      <c r="I14" s="220"/>
      <c r="J14" s="220"/>
      <c r="K14" s="157">
        <f>+DettaglioCamera!AA33</f>
        <v>468</v>
      </c>
      <c r="L14" s="172" t="str">
        <f>+IF(+K14+K15+K16+K17+F14-E14=0,"OK","ERRORE")</f>
        <v>OK</v>
      </c>
    </row>
    <row r="15" spans="1:12" s="156" customFormat="1" ht="15.75" customHeight="1">
      <c r="A15" s="173"/>
      <c r="B15" s="227"/>
      <c r="C15" s="227"/>
      <c r="D15" s="227"/>
      <c r="E15" s="158"/>
      <c r="F15" s="158"/>
      <c r="G15" s="165"/>
      <c r="H15" s="224" t="s">
        <v>118</v>
      </c>
      <c r="I15" s="224"/>
      <c r="J15" s="224"/>
      <c r="K15" s="158">
        <f>+DettaglioCamera!AC33</f>
        <v>1456</v>
      </c>
      <c r="L15" s="174"/>
    </row>
    <row r="16" spans="1:12" s="156" customFormat="1" ht="15.75" customHeight="1">
      <c r="A16" s="173"/>
      <c r="B16" s="227"/>
      <c r="C16" s="227"/>
      <c r="D16" s="227"/>
      <c r="E16" s="158"/>
      <c r="F16" s="158"/>
      <c r="G16" s="165"/>
      <c r="H16" s="224" t="s">
        <v>43</v>
      </c>
      <c r="I16" s="224"/>
      <c r="J16" s="224"/>
      <c r="K16" s="158">
        <f>+DettaglioCamera!AE33</f>
        <v>62</v>
      </c>
      <c r="L16" s="174"/>
    </row>
    <row r="17" spans="1:12" s="156" customFormat="1" ht="15.75" customHeight="1">
      <c r="A17" s="175"/>
      <c r="B17" s="229"/>
      <c r="C17" s="229"/>
      <c r="D17" s="229"/>
      <c r="E17" s="162"/>
      <c r="F17" s="162"/>
      <c r="G17" s="176"/>
      <c r="H17" s="228" t="s">
        <v>119</v>
      </c>
      <c r="I17" s="228"/>
      <c r="J17" s="228"/>
      <c r="K17" s="162">
        <f>+DettaglioCamera!AG33</f>
        <v>2091</v>
      </c>
      <c r="L17" s="177"/>
    </row>
    <row r="18" spans="1:12" s="156" customFormat="1" ht="15.75" customHeight="1">
      <c r="A18" s="173"/>
      <c r="B18" s="227"/>
      <c r="C18" s="227"/>
      <c r="D18" s="227"/>
      <c r="E18" s="158"/>
      <c r="F18" s="158"/>
      <c r="G18" s="165"/>
      <c r="H18" s="219"/>
      <c r="I18" s="219"/>
      <c r="J18" s="219"/>
      <c r="K18" s="158"/>
      <c r="L18" s="174"/>
    </row>
    <row r="19" spans="1:12" s="156" customFormat="1" ht="15.75" customHeight="1">
      <c r="A19" s="167"/>
      <c r="B19" s="223" t="s">
        <v>96</v>
      </c>
      <c r="C19" s="223"/>
      <c r="D19" s="223"/>
      <c r="E19" s="160">
        <f>+DettaglioCamera!AI33</f>
        <v>61</v>
      </c>
      <c r="F19" s="160">
        <f>+DettaglioCamera!AJ33</f>
        <v>4</v>
      </c>
      <c r="G19" s="168"/>
      <c r="H19" s="223" t="s">
        <v>46</v>
      </c>
      <c r="I19" s="223"/>
      <c r="J19" s="223"/>
      <c r="K19" s="160">
        <f>+DettaglioCamera!AL33</f>
        <v>57</v>
      </c>
      <c r="L19" s="169"/>
    </row>
    <row r="20" spans="1:12" s="156" customFormat="1" ht="15.75" customHeight="1">
      <c r="A20" s="173"/>
      <c r="B20" s="227"/>
      <c r="C20" s="227"/>
      <c r="D20" s="227"/>
      <c r="E20" s="158"/>
      <c r="F20" s="158"/>
      <c r="G20" s="165"/>
      <c r="H20" s="219"/>
      <c r="I20" s="219"/>
      <c r="J20" s="219"/>
      <c r="K20" s="158"/>
      <c r="L20" s="174"/>
    </row>
    <row r="21" spans="1:12" s="156" customFormat="1" ht="15.75" customHeight="1">
      <c r="A21" s="167"/>
      <c r="B21" s="223" t="s">
        <v>97</v>
      </c>
      <c r="C21" s="223"/>
      <c r="D21" s="223"/>
      <c r="E21" s="160">
        <f>+DettaglioCamera!AN33</f>
        <v>3480</v>
      </c>
      <c r="F21" s="160">
        <f>+DettaglioCamera!AO33</f>
        <v>137</v>
      </c>
      <c r="G21" s="168"/>
      <c r="H21" s="223" t="s">
        <v>32</v>
      </c>
      <c r="I21" s="223"/>
      <c r="J21" s="223"/>
      <c r="K21" s="160">
        <f>+DettaglioCamera!AQ33</f>
        <v>3343</v>
      </c>
      <c r="L21" s="169"/>
    </row>
    <row r="22" spans="1:12" s="156" customFormat="1" ht="15.75" customHeight="1">
      <c r="A22" s="173"/>
      <c r="B22" s="227"/>
      <c r="C22" s="227"/>
      <c r="D22" s="227"/>
      <c r="E22" s="158"/>
      <c r="F22" s="158"/>
      <c r="G22" s="165"/>
      <c r="H22" s="219"/>
      <c r="I22" s="219"/>
      <c r="J22" s="219"/>
      <c r="K22" s="158"/>
      <c r="L22" s="174"/>
    </row>
    <row r="23" spans="1:12" s="156" customFormat="1" ht="15.75" customHeight="1">
      <c r="A23" s="167"/>
      <c r="B23" s="223" t="s">
        <v>98</v>
      </c>
      <c r="C23" s="223"/>
      <c r="D23" s="223"/>
      <c r="E23" s="160">
        <f>+DettaglioCamera!AS33</f>
        <v>140</v>
      </c>
      <c r="F23" s="160">
        <f>+DettaglioCamera!AT33</f>
        <v>4</v>
      </c>
      <c r="G23" s="168"/>
      <c r="H23" s="223" t="s">
        <v>47</v>
      </c>
      <c r="I23" s="223"/>
      <c r="J23" s="223"/>
      <c r="K23" s="160">
        <f>+DettaglioCamera!AV33</f>
        <v>136</v>
      </c>
      <c r="L23" s="169"/>
    </row>
    <row r="24" spans="1:12" s="156" customFormat="1" ht="15.75" customHeight="1">
      <c r="A24" s="173"/>
      <c r="B24" s="227"/>
      <c r="C24" s="227"/>
      <c r="D24" s="227"/>
      <c r="E24" s="158"/>
      <c r="F24" s="158"/>
      <c r="G24" s="165"/>
      <c r="H24" s="219"/>
      <c r="I24" s="219"/>
      <c r="J24" s="219"/>
      <c r="K24" s="158"/>
      <c r="L24" s="174"/>
    </row>
    <row r="25" spans="1:12" s="156" customFormat="1" ht="15.75" customHeight="1">
      <c r="A25" s="167"/>
      <c r="B25" s="223" t="s">
        <v>99</v>
      </c>
      <c r="C25" s="223"/>
      <c r="D25" s="223"/>
      <c r="E25" s="160">
        <f>+DettaglioCamera!AX33</f>
        <v>153</v>
      </c>
      <c r="F25" s="160">
        <f>+DettaglioCamera!AY33</f>
        <v>4</v>
      </c>
      <c r="G25" s="168"/>
      <c r="H25" s="223" t="s">
        <v>41</v>
      </c>
      <c r="I25" s="223"/>
      <c r="J25" s="223"/>
      <c r="K25" s="160">
        <f>+DettaglioCamera!BA33</f>
        <v>149</v>
      </c>
      <c r="L25" s="169"/>
    </row>
    <row r="26" spans="1:12" s="156" customFormat="1" ht="15.75" customHeight="1">
      <c r="A26" s="173"/>
      <c r="B26" s="227"/>
      <c r="C26" s="227"/>
      <c r="D26" s="227"/>
      <c r="E26" s="158"/>
      <c r="F26" s="158"/>
      <c r="G26" s="165"/>
      <c r="H26" s="219"/>
      <c r="I26" s="219"/>
      <c r="J26" s="219"/>
      <c r="K26" s="158"/>
      <c r="L26" s="174"/>
    </row>
    <row r="27" spans="1:12" s="156" customFormat="1" ht="15.75" customHeight="1">
      <c r="A27" s="167"/>
      <c r="B27" s="223" t="s">
        <v>100</v>
      </c>
      <c r="C27" s="223"/>
      <c r="D27" s="223"/>
      <c r="E27" s="160">
        <f>+DettaglioCamera!BC33</f>
        <v>73</v>
      </c>
      <c r="F27" s="160">
        <f>+DettaglioCamera!BD33</f>
        <v>1</v>
      </c>
      <c r="G27" s="168"/>
      <c r="H27" s="223" t="s">
        <v>42</v>
      </c>
      <c r="I27" s="223"/>
      <c r="J27" s="223"/>
      <c r="K27" s="160">
        <f>+DettaglioCamera!BF33</f>
        <v>72</v>
      </c>
      <c r="L27" s="169"/>
    </row>
    <row r="28" spans="1:12" s="156" customFormat="1" ht="15.75" customHeight="1">
      <c r="A28" s="173"/>
      <c r="B28" s="227"/>
      <c r="C28" s="227"/>
      <c r="D28" s="227"/>
      <c r="E28" s="158"/>
      <c r="F28" s="158"/>
      <c r="G28" s="165"/>
      <c r="H28" s="219"/>
      <c r="I28" s="219"/>
      <c r="J28" s="219"/>
      <c r="K28" s="158"/>
      <c r="L28" s="174"/>
    </row>
    <row r="29" spans="1:12" s="156" customFormat="1" ht="15.75" customHeight="1">
      <c r="A29" s="170"/>
      <c r="B29" s="220" t="s">
        <v>101</v>
      </c>
      <c r="C29" s="220"/>
      <c r="D29" s="220"/>
      <c r="E29" s="157">
        <f>+DettaglioCamera!BH33</f>
        <v>4763</v>
      </c>
      <c r="F29" s="157">
        <f>+DettaglioCamera!BI33</f>
        <v>133</v>
      </c>
      <c r="G29" s="171"/>
      <c r="H29" s="220" t="s">
        <v>88</v>
      </c>
      <c r="I29" s="220"/>
      <c r="J29" s="220"/>
      <c r="K29" s="157">
        <f>+DettaglioCamera!BK33</f>
        <v>42</v>
      </c>
      <c r="L29" s="172" t="str">
        <f>+IF(+K29+K30+K31+K32+F29-E29=0,"OK","ERRORE")</f>
        <v>OK</v>
      </c>
    </row>
    <row r="30" spans="1:12" s="156" customFormat="1" ht="15.75" customHeight="1">
      <c r="A30" s="173"/>
      <c r="B30" s="227"/>
      <c r="C30" s="227"/>
      <c r="D30" s="227"/>
      <c r="E30" s="159"/>
      <c r="F30" s="159"/>
      <c r="G30" s="165"/>
      <c r="H30" s="224" t="s">
        <v>121</v>
      </c>
      <c r="I30" s="224"/>
      <c r="J30" s="224"/>
      <c r="K30" s="158">
        <f>+DettaglioCamera!BM33</f>
        <v>449</v>
      </c>
      <c r="L30" s="174"/>
    </row>
    <row r="31" spans="1:12" s="156" customFormat="1" ht="15.75" customHeight="1">
      <c r="A31" s="173"/>
      <c r="B31" s="227"/>
      <c r="C31" s="227"/>
      <c r="D31" s="227"/>
      <c r="E31" s="159"/>
      <c r="F31" s="159"/>
      <c r="G31" s="165"/>
      <c r="H31" s="224" t="s">
        <v>44</v>
      </c>
      <c r="I31" s="224"/>
      <c r="J31" s="224"/>
      <c r="K31" s="158">
        <f>+DettaglioCamera!BO33</f>
        <v>55</v>
      </c>
      <c r="L31" s="174"/>
    </row>
    <row r="32" spans="1:12" s="156" customFormat="1" ht="15.75" customHeight="1">
      <c r="A32" s="175"/>
      <c r="B32" s="229"/>
      <c r="C32" s="229"/>
      <c r="D32" s="229"/>
      <c r="E32" s="161"/>
      <c r="F32" s="161"/>
      <c r="G32" s="176"/>
      <c r="H32" s="228" t="s">
        <v>35</v>
      </c>
      <c r="I32" s="228"/>
      <c r="J32" s="228"/>
      <c r="K32" s="162">
        <f>+DettaglioCamera!BQ33</f>
        <v>4084</v>
      </c>
      <c r="L32" s="177"/>
    </row>
    <row r="33" spans="1:12" s="156" customFormat="1" ht="15.75" customHeight="1">
      <c r="A33" s="173"/>
      <c r="B33" s="164"/>
      <c r="C33" s="164"/>
      <c r="D33" s="164"/>
      <c r="E33" s="159"/>
      <c r="F33" s="159"/>
      <c r="G33" s="165"/>
      <c r="H33" s="166"/>
      <c r="I33" s="166"/>
      <c r="J33" s="166"/>
      <c r="K33" s="158"/>
      <c r="L33" s="174"/>
    </row>
    <row r="34" spans="1:12" s="156" customFormat="1" ht="22.5" customHeight="1">
      <c r="A34" s="173"/>
      <c r="B34" s="227"/>
      <c r="C34" s="227"/>
      <c r="D34" s="227"/>
      <c r="E34" s="180" t="s">
        <v>52</v>
      </c>
      <c r="F34" s="180" t="s">
        <v>122</v>
      </c>
      <c r="G34" s="165"/>
      <c r="H34" s="165"/>
      <c r="I34" s="165"/>
      <c r="J34" s="165"/>
      <c r="K34" s="181" t="s">
        <v>123</v>
      </c>
      <c r="L34" s="174"/>
    </row>
    <row r="35" spans="1:12" s="156" customFormat="1" ht="15.75" customHeight="1">
      <c r="A35" s="173"/>
      <c r="B35" s="164"/>
      <c r="C35" s="164"/>
      <c r="D35" s="164"/>
      <c r="E35" s="162">
        <f>SUM(E8,E10,E12,E14,E19,E21,E23,E25,E27,E29)</f>
        <v>13379</v>
      </c>
      <c r="F35" s="162">
        <f>SUM(F8:F30)</f>
        <v>411</v>
      </c>
      <c r="G35" s="165"/>
      <c r="H35" s="165"/>
      <c r="I35" s="165"/>
      <c r="J35" s="165"/>
      <c r="K35" s="162">
        <f>SUM(K32,K31,K30,K29,K27,K25,K23,K21,K19,K17,K16,K15,K14,K12,K10,K8)</f>
        <v>12968</v>
      </c>
      <c r="L35" s="174"/>
    </row>
    <row r="36" spans="1:12" s="156" customFormat="1" ht="15.75" customHeight="1">
      <c r="A36" s="175"/>
      <c r="B36" s="229"/>
      <c r="C36" s="229"/>
      <c r="D36" s="229"/>
      <c r="E36" s="176"/>
      <c r="F36" s="176"/>
      <c r="G36" s="176"/>
      <c r="H36" s="176"/>
      <c r="I36" s="176"/>
      <c r="J36" s="176"/>
      <c r="K36" s="176"/>
      <c r="L36" s="177"/>
    </row>
  </sheetData>
  <sheetProtection/>
  <mergeCells count="61">
    <mergeCell ref="A1:C1"/>
    <mergeCell ref="E1:G1"/>
    <mergeCell ref="B8:D8"/>
    <mergeCell ref="B10:D10"/>
    <mergeCell ref="B6:D6"/>
    <mergeCell ref="B7:D7"/>
    <mergeCell ref="B9:D9"/>
    <mergeCell ref="B23:D23"/>
    <mergeCell ref="B25:D25"/>
    <mergeCell ref="B24:D24"/>
    <mergeCell ref="B13:D13"/>
    <mergeCell ref="B15:D15"/>
    <mergeCell ref="B26:D26"/>
    <mergeCell ref="B20:D20"/>
    <mergeCell ref="B22:D22"/>
    <mergeCell ref="B14:D14"/>
    <mergeCell ref="B36:D36"/>
    <mergeCell ref="B34:D34"/>
    <mergeCell ref="B16:D16"/>
    <mergeCell ref="B17:D17"/>
    <mergeCell ref="B18:D18"/>
    <mergeCell ref="B30:D30"/>
    <mergeCell ref="B31:D31"/>
    <mergeCell ref="B32:D32"/>
    <mergeCell ref="B19:D19"/>
    <mergeCell ref="B27:D27"/>
    <mergeCell ref="B29:D29"/>
    <mergeCell ref="H31:J31"/>
    <mergeCell ref="H32:J32"/>
    <mergeCell ref="B28:D28"/>
    <mergeCell ref="H10:J10"/>
    <mergeCell ref="H11:J11"/>
    <mergeCell ref="H12:J12"/>
    <mergeCell ref="H30:J30"/>
    <mergeCell ref="H22:J22"/>
    <mergeCell ref="J1:L1"/>
    <mergeCell ref="B21:D21"/>
    <mergeCell ref="H13:J13"/>
    <mergeCell ref="H14:J14"/>
    <mergeCell ref="H15:J15"/>
    <mergeCell ref="H19:J19"/>
    <mergeCell ref="B11:D11"/>
    <mergeCell ref="H17:J17"/>
    <mergeCell ref="H9:J9"/>
    <mergeCell ref="B12:D12"/>
    <mergeCell ref="H23:J23"/>
    <mergeCell ref="H24:J24"/>
    <mergeCell ref="H25:J25"/>
    <mergeCell ref="H21:J21"/>
    <mergeCell ref="H26:J26"/>
    <mergeCell ref="H27:J27"/>
    <mergeCell ref="H28:J28"/>
    <mergeCell ref="H29:J29"/>
    <mergeCell ref="I3:J3"/>
    <mergeCell ref="I2:J2"/>
    <mergeCell ref="I4:J4"/>
    <mergeCell ref="H6:J6"/>
    <mergeCell ref="H18:J18"/>
    <mergeCell ref="H20:J20"/>
    <mergeCell ref="H8:J8"/>
    <mergeCell ref="H16:J16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Dolfi Carlo</dc:creator>
  <cp:keywords/>
  <dc:description/>
  <cp:lastModifiedBy>administratorTMP</cp:lastModifiedBy>
  <cp:lastPrinted>2018-03-05T06:04:51Z</cp:lastPrinted>
  <dcterms:created xsi:type="dcterms:W3CDTF">1999-06-09T13:09:10Z</dcterms:created>
  <dcterms:modified xsi:type="dcterms:W3CDTF">2018-03-05T06:04:53Z</dcterms:modified>
  <cp:category/>
  <cp:version/>
  <cp:contentType/>
  <cp:contentStatus/>
</cp:coreProperties>
</file>