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15" yWindow="660" windowWidth="25440" windowHeight="8595" tabRatio="601" activeTab="0"/>
  </bookViews>
  <sheets>
    <sheet name="DettaglioSenato" sheetId="1" r:id="rId1"/>
    <sheet name="Trasmissione" sheetId="2" r:id="rId2"/>
  </sheets>
  <definedNames>
    <definedName name="_xlnm.Print_Area" localSheetId="0">'DettaglioSenato'!$A$1:$CK$34</definedName>
    <definedName name="_xlnm.Print_Area" localSheetId="1">'Trasmissione'!$A$1:$L$36</definedName>
    <definedName name="_xlnm.Print_Titles" localSheetId="0">'DettaglioSenato'!$A:$B,'DettaglioSenato'!$1:$3</definedName>
  </definedNames>
  <calcPr fullCalcOnLoad="1"/>
</workbook>
</file>

<file path=xl/sharedStrings.xml><?xml version="1.0" encoding="utf-8"?>
<sst xmlns="http://schemas.openxmlformats.org/spreadsheetml/2006/main" count="267" uniqueCount="126">
  <si>
    <t>VOTANTI</t>
  </si>
  <si>
    <t>%</t>
  </si>
  <si>
    <t>Sezioni</t>
  </si>
  <si>
    <t>COMUNE DI MONTEVARCHI</t>
  </si>
  <si>
    <t>A</t>
  </si>
  <si>
    <t>B</t>
  </si>
  <si>
    <t>A + B</t>
  </si>
  <si>
    <t xml:space="preserve">Sezioni scrutinate </t>
  </si>
  <si>
    <t>su 23</t>
  </si>
  <si>
    <t>SEZ.</t>
  </si>
  <si>
    <t>LOCALITA'</t>
  </si>
  <si>
    <t>ISCRITTI</t>
  </si>
  <si>
    <t>SPOGLIO</t>
  </si>
  <si>
    <t>contestati non assegnati</t>
  </si>
  <si>
    <t>schede bianche</t>
  </si>
  <si>
    <t>schede nulle</t>
  </si>
  <si>
    <t>TOTALE SCRUTINATE</t>
  </si>
  <si>
    <t>DI CUI</t>
  </si>
  <si>
    <t>**</t>
  </si>
  <si>
    <t>Piazza C. Battisti</t>
  </si>
  <si>
    <t>via F.lli Rosselli</t>
  </si>
  <si>
    <t>via Michelangelo</t>
  </si>
  <si>
    <t>via Boccaccio</t>
  </si>
  <si>
    <t>via Mincio</t>
  </si>
  <si>
    <t>Moncioni</t>
  </si>
  <si>
    <t>Mercatale</t>
  </si>
  <si>
    <t>Levanella</t>
  </si>
  <si>
    <t>Levane</t>
  </si>
  <si>
    <t>TOTALE</t>
  </si>
  <si>
    <t xml:space="preserve"> </t>
  </si>
  <si>
    <t>SU 23</t>
  </si>
  <si>
    <t>TOTALE                                                       NON VALIDE                                         (1+2+3)</t>
  </si>
  <si>
    <t>MOVIMENTO 5 STELLE</t>
  </si>
  <si>
    <t>M</t>
  </si>
  <si>
    <t>F</t>
  </si>
  <si>
    <t>PARTITO DEMOCRATICO</t>
  </si>
  <si>
    <t>DI CUI                                                  solo candidato</t>
  </si>
  <si>
    <t xml:space="preserve">CANDIDATO  N. 1  </t>
  </si>
  <si>
    <t>LIBERI E UGUALI</t>
  </si>
  <si>
    <t>SOLO CAND.</t>
  </si>
  <si>
    <t>CASAPOUND ITALIA</t>
  </si>
  <si>
    <t>PARTITO COMUNISTA</t>
  </si>
  <si>
    <t>IL POPOLO DELLA FAMIGLIA</t>
  </si>
  <si>
    <t>NOI CON L'ITALIA - UDC</t>
  </si>
  <si>
    <t>ITALIA EUROPA INSIEME</t>
  </si>
  <si>
    <t>PER UNA SINISTRA RIVOLUZIONARIA</t>
  </si>
  <si>
    <t>ITALIA AGLI ITALIANI</t>
  </si>
  <si>
    <t xml:space="preserve">LISTA N.1 </t>
  </si>
  <si>
    <t>VOTI LISTA</t>
  </si>
  <si>
    <t>% LISTA</t>
  </si>
  <si>
    <t>VOTI CAND</t>
  </si>
  <si>
    <t>TOTALE VOTI CANDIDATO</t>
  </si>
  <si>
    <t>TOTALE VOTI LISTA</t>
  </si>
  <si>
    <t xml:space="preserve">CANDIDATO  N. 2  </t>
  </si>
  <si>
    <t>LISTA N.2</t>
  </si>
  <si>
    <t>VOTI CAND.</t>
  </si>
  <si>
    <t xml:space="preserve">CANDIDATO  N. 3  </t>
  </si>
  <si>
    <t>LISTA N.3</t>
  </si>
  <si>
    <t>CANDIDATO  N. 5</t>
  </si>
  <si>
    <t>CANDIDATO  N. 6</t>
  </si>
  <si>
    <t>CANDIDATO  N. 7</t>
  </si>
  <si>
    <t>CANDIDATO  N. 8</t>
  </si>
  <si>
    <t>CANDIDATO  N. 9</t>
  </si>
  <si>
    <t>CANDIDATO  N. 10</t>
  </si>
  <si>
    <t>TOT</t>
  </si>
  <si>
    <t>LISTA N.4</t>
  </si>
  <si>
    <t>LISTA N.5</t>
  </si>
  <si>
    <t>LISTA N.7</t>
  </si>
  <si>
    <t>LISTA N.9</t>
  </si>
  <si>
    <t>POTERE AL POPOLO</t>
  </si>
  <si>
    <t>COALIZIONE CENTRO-DESTRA</t>
  </si>
  <si>
    <t>FRATELLI D'ITALIA CON GIORGIA MELONI</t>
  </si>
  <si>
    <t>MOVIMENTO POLITICO FORZA ITALIA</t>
  </si>
  <si>
    <t>LEGA NORD</t>
  </si>
  <si>
    <t>% CAND.</t>
  </si>
  <si>
    <t>COALIZIONE CENTRO-SINISTRA</t>
  </si>
  <si>
    <t>LISTA N.10A</t>
  </si>
  <si>
    <t>LISTA N.10B</t>
  </si>
  <si>
    <t>LISTA N.10C</t>
  </si>
  <si>
    <t>LISTA N.10D</t>
  </si>
  <si>
    <t>CIVICA POPOLARE LORENZIN</t>
  </si>
  <si>
    <t>ASSOCIAZIONE "+EUROPA"</t>
  </si>
  <si>
    <t>controllo TOT</t>
  </si>
  <si>
    <t>controllo di CUI</t>
  </si>
  <si>
    <t>ELEZIONI POLITICHE 4 MARZO 2018 - SENATO DELLA REPUBBLICA</t>
  </si>
  <si>
    <t>CANDIDATO  N. 4</t>
  </si>
  <si>
    <t>LISTA N.6A</t>
  </si>
  <si>
    <t>LISTA N.6B</t>
  </si>
  <si>
    <t>LISTA N.6C</t>
  </si>
  <si>
    <t>LISTA N.6D</t>
  </si>
  <si>
    <t>DONELLA BONCIANI</t>
  </si>
  <si>
    <t>IVANA AGLIETTI</t>
  </si>
  <si>
    <t>CLAUDIO ADEMOLLO</t>
  </si>
  <si>
    <t>GUIDO PASQUETTI</t>
  </si>
  <si>
    <t>ERNESTO SACRIPANTI</t>
  </si>
  <si>
    <t>TIZIANA NISINI</t>
  </si>
  <si>
    <t>MARISA LASTELLA</t>
  </si>
  <si>
    <t>MATTEO MARIA MARTINI</t>
  </si>
  <si>
    <t>RITA SEIDITA</t>
  </si>
  <si>
    <t>RICCARDO NENCINI</t>
  </si>
  <si>
    <t>Sezioni Pervenute</t>
  </si>
  <si>
    <t>Sezioni Totali</t>
  </si>
  <si>
    <t>Elettori</t>
  </si>
  <si>
    <t>Maschi</t>
  </si>
  <si>
    <t>Votanti</t>
  </si>
  <si>
    <t>Schede</t>
  </si>
  <si>
    <t>Bianche</t>
  </si>
  <si>
    <t>Femmine</t>
  </si>
  <si>
    <t>Nulle</t>
  </si>
  <si>
    <t>Totale</t>
  </si>
  <si>
    <t>Totali</t>
  </si>
  <si>
    <t>Contestate</t>
  </si>
  <si>
    <t>CANDIDATO</t>
  </si>
  <si>
    <t>VOTI VALIDI</t>
  </si>
  <si>
    <t xml:space="preserve">DI CUI </t>
  </si>
  <si>
    <t>LISTE COLLEGATE</t>
  </si>
  <si>
    <t>VOTI</t>
  </si>
  <si>
    <t>FORZA ITALIA</t>
  </si>
  <si>
    <t>LEGA</t>
  </si>
  <si>
    <t>POTERE AL POPOLO!</t>
  </si>
  <si>
    <t xml:space="preserve"> + EUROPA</t>
  </si>
  <si>
    <t>TOTALE DI CUI</t>
  </si>
  <si>
    <t>TOTALE LISTE</t>
  </si>
  <si>
    <t>SENATO DELLA REPUBBLICA 4/3/2018 MONTEVARCHI</t>
  </si>
  <si>
    <t>controllo tot di cui 1</t>
  </si>
  <si>
    <t>controllo tot di cui 2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</si>
</sst>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%"/>
    <numFmt numFmtId="179" formatCode="#,##0_ ;\-#,##0\ 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  <numFmt numFmtId="184" formatCode="_-* #,##0.00_-;\-* #,##0.00_-;_-* &quot;-&quot;_-;_-@_-"/>
    <numFmt numFmtId="185" formatCode="#,##0.00_ ;\-#,##0.00\ "/>
    <numFmt numFmtId="186" formatCode="00000"/>
    <numFmt numFmtId="187" formatCode="#,##0.0000000000"/>
    <numFmt numFmtId="188" formatCode="[$-410]dddd\ d\ mmmm\ yyyy"/>
    <numFmt numFmtId="189" formatCode="&quot;Attivo&quot;;&quot;Attivo&quot;;&quot;Inattivo&quot;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14"/>
      <color indexed="60"/>
      <name val="Arial"/>
      <family val="2"/>
    </font>
    <font>
      <b/>
      <sz val="14"/>
      <color indexed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33" borderId="10" xfId="0" applyFont="1" applyFill="1" applyBorder="1" applyAlignment="1" applyProtection="1">
      <alignment/>
      <protection locked="0"/>
    </xf>
    <xf numFmtId="0" fontId="6" fillId="33" borderId="11" xfId="0" applyFont="1" applyFill="1" applyBorder="1" applyAlignment="1" applyProtection="1">
      <alignment/>
      <protection locked="0"/>
    </xf>
    <xf numFmtId="0" fontId="6" fillId="33" borderId="12" xfId="0" applyFont="1" applyFill="1" applyBorder="1" applyAlignment="1" applyProtection="1">
      <alignment/>
      <protection locked="0"/>
    </xf>
    <xf numFmtId="10" fontId="6" fillId="33" borderId="13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10" fontId="6" fillId="34" borderId="17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 locked="0"/>
    </xf>
    <xf numFmtId="0" fontId="6" fillId="33" borderId="14" xfId="0" applyFont="1" applyFill="1" applyBorder="1" applyAlignment="1" applyProtection="1">
      <alignment/>
      <protection locked="0"/>
    </xf>
    <xf numFmtId="0" fontId="6" fillId="33" borderId="15" xfId="0" applyFont="1" applyFill="1" applyBorder="1" applyAlignment="1" applyProtection="1">
      <alignment/>
      <protection locked="0"/>
    </xf>
    <xf numFmtId="0" fontId="6" fillId="33" borderId="16" xfId="0" applyFont="1" applyFill="1" applyBorder="1" applyAlignment="1" applyProtection="1">
      <alignment/>
      <protection locked="0"/>
    </xf>
    <xf numFmtId="10" fontId="6" fillId="33" borderId="17" xfId="0" applyNumberFormat="1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/>
      <protection locked="0"/>
    </xf>
    <xf numFmtId="3" fontId="7" fillId="35" borderId="19" xfId="46" applyNumberFormat="1" applyFont="1" applyFill="1" applyBorder="1" applyAlignment="1" applyProtection="1">
      <alignment/>
      <protection/>
    </xf>
    <xf numFmtId="3" fontId="7" fillId="35" borderId="19" xfId="46" applyNumberFormat="1" applyFont="1" applyFill="1" applyBorder="1" applyAlignment="1" applyProtection="1">
      <alignment horizontal="right"/>
      <protection/>
    </xf>
    <xf numFmtId="179" fontId="7" fillId="35" borderId="20" xfId="46" applyNumberFormat="1" applyFont="1" applyFill="1" applyBorder="1" applyAlignment="1" applyProtection="1">
      <alignment/>
      <protection/>
    </xf>
    <xf numFmtId="10" fontId="7" fillId="35" borderId="20" xfId="46" applyNumberFormat="1" applyFont="1" applyFill="1" applyBorder="1" applyAlignment="1" applyProtection="1">
      <alignment/>
      <protection/>
    </xf>
    <xf numFmtId="0" fontId="6" fillId="33" borderId="21" xfId="0" applyFont="1" applyFill="1" applyBorder="1" applyAlignment="1" applyProtection="1">
      <alignment/>
      <protection/>
    </xf>
    <xf numFmtId="3" fontId="6" fillId="33" borderId="22" xfId="0" applyNumberFormat="1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3" fontId="6" fillId="0" borderId="24" xfId="0" applyNumberFormat="1" applyFont="1" applyFill="1" applyBorder="1" applyAlignment="1" applyProtection="1">
      <alignment/>
      <protection/>
    </xf>
    <xf numFmtId="0" fontId="6" fillId="33" borderId="23" xfId="0" applyFont="1" applyFill="1" applyBorder="1" applyAlignment="1" applyProtection="1">
      <alignment/>
      <protection/>
    </xf>
    <xf numFmtId="3" fontId="6" fillId="33" borderId="24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6" fillId="0" borderId="25" xfId="0" applyFont="1" applyBorder="1" applyAlignment="1" applyProtection="1">
      <alignment textRotation="90"/>
      <protection/>
    </xf>
    <xf numFmtId="0" fontId="0" fillId="0" borderId="26" xfId="0" applyFill="1" applyBorder="1" applyAlignment="1" applyProtection="1">
      <alignment/>
      <protection/>
    </xf>
    <xf numFmtId="0" fontId="6" fillId="0" borderId="27" xfId="0" applyFont="1" applyBorder="1" applyAlignment="1" applyProtection="1">
      <alignment textRotation="90"/>
      <protection/>
    </xf>
    <xf numFmtId="0" fontId="6" fillId="0" borderId="28" xfId="0" applyFont="1" applyBorder="1" applyAlignment="1" applyProtection="1">
      <alignment/>
      <protection/>
    </xf>
    <xf numFmtId="0" fontId="5" fillId="36" borderId="26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 applyProtection="1">
      <alignment textRotation="90" wrapText="1"/>
      <protection/>
    </xf>
    <xf numFmtId="0" fontId="6" fillId="0" borderId="30" xfId="0" applyFont="1" applyBorder="1" applyAlignment="1" applyProtection="1">
      <alignment wrapText="1"/>
      <protection/>
    </xf>
    <xf numFmtId="0" fontId="6" fillId="0" borderId="29" xfId="0" applyFont="1" applyBorder="1" applyAlignment="1" applyProtection="1">
      <alignment horizontal="center" wrapText="1"/>
      <protection/>
    </xf>
    <xf numFmtId="0" fontId="6" fillId="0" borderId="31" xfId="0" applyFont="1" applyBorder="1" applyAlignment="1" applyProtection="1">
      <alignment horizontal="center" wrapText="1"/>
      <protection/>
    </xf>
    <xf numFmtId="0" fontId="6" fillId="0" borderId="30" xfId="0" applyFont="1" applyBorder="1" applyAlignment="1" applyProtection="1">
      <alignment horizontal="center" wrapText="1"/>
      <protection/>
    </xf>
    <xf numFmtId="0" fontId="6" fillId="0" borderId="32" xfId="0" applyFont="1" applyBorder="1" applyAlignment="1" applyProtection="1">
      <alignment horizontal="center" wrapText="1"/>
      <protection/>
    </xf>
    <xf numFmtId="0" fontId="6" fillId="0" borderId="33" xfId="0" applyFont="1" applyBorder="1" applyAlignment="1" applyProtection="1">
      <alignment horizontal="center" wrapText="1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 shrinkToFit="1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wrapText="1"/>
      <protection/>
    </xf>
    <xf numFmtId="1" fontId="6" fillId="33" borderId="13" xfId="0" applyNumberFormat="1" applyFont="1" applyFill="1" applyBorder="1" applyAlignment="1" applyProtection="1">
      <alignment/>
      <protection/>
    </xf>
    <xf numFmtId="0" fontId="6" fillId="33" borderId="22" xfId="0" applyNumberFormat="1" applyFon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/>
      <protection/>
    </xf>
    <xf numFmtId="0" fontId="6" fillId="33" borderId="37" xfId="0" applyNumberFormat="1" applyFont="1" applyFill="1" applyBorder="1" applyAlignment="1" applyProtection="1">
      <alignment/>
      <protection/>
    </xf>
    <xf numFmtId="3" fontId="6" fillId="0" borderId="13" xfId="0" applyNumberFormat="1" applyFont="1" applyBorder="1" applyAlignment="1" applyProtection="1">
      <alignment/>
      <protection/>
    </xf>
    <xf numFmtId="0" fontId="6" fillId="34" borderId="24" xfId="0" applyNumberFormat="1" applyFont="1" applyFill="1" applyBorder="1" applyAlignment="1" applyProtection="1">
      <alignment/>
      <protection/>
    </xf>
    <xf numFmtId="0" fontId="6" fillId="34" borderId="14" xfId="0" applyNumberFormat="1" applyFont="1" applyFill="1" applyBorder="1" applyAlignment="1" applyProtection="1">
      <alignment/>
      <protection/>
    </xf>
    <xf numFmtId="0" fontId="6" fillId="34" borderId="26" xfId="0" applyNumberFormat="1" applyFont="1" applyFill="1" applyBorder="1" applyAlignment="1" applyProtection="1">
      <alignment/>
      <protection/>
    </xf>
    <xf numFmtId="0" fontId="7" fillId="33" borderId="14" xfId="0" applyFont="1" applyFill="1" applyBorder="1" applyAlignment="1" applyProtection="1">
      <alignment/>
      <protection/>
    </xf>
    <xf numFmtId="1" fontId="6" fillId="33" borderId="38" xfId="0" applyNumberFormat="1" applyFont="1" applyFill="1" applyBorder="1" applyAlignment="1" applyProtection="1">
      <alignment/>
      <protection/>
    </xf>
    <xf numFmtId="3" fontId="6" fillId="33" borderId="13" xfId="0" applyNumberFormat="1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/>
      <protection/>
    </xf>
    <xf numFmtId="0" fontId="6" fillId="33" borderId="24" xfId="0" applyNumberFormat="1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/>
      <protection/>
    </xf>
    <xf numFmtId="0" fontId="6" fillId="33" borderId="14" xfId="0" applyNumberFormat="1" applyFont="1" applyFill="1" applyBorder="1" applyAlignment="1" applyProtection="1">
      <alignment/>
      <protection/>
    </xf>
    <xf numFmtId="0" fontId="6" fillId="33" borderId="26" xfId="0" applyNumberFormat="1" applyFont="1" applyFill="1" applyBorder="1" applyAlignment="1" applyProtection="1">
      <alignment/>
      <protection/>
    </xf>
    <xf numFmtId="10" fontId="6" fillId="0" borderId="29" xfId="0" applyNumberFormat="1" applyFont="1" applyBorder="1" applyAlignment="1" applyProtection="1">
      <alignment/>
      <protection/>
    </xf>
    <xf numFmtId="10" fontId="6" fillId="0" borderId="31" xfId="0" applyNumberFormat="1" applyFont="1" applyBorder="1" applyAlignment="1" applyProtection="1">
      <alignment/>
      <protection/>
    </xf>
    <xf numFmtId="10" fontId="6" fillId="0" borderId="30" xfId="0" applyNumberFormat="1" applyFont="1" applyBorder="1" applyAlignment="1" applyProtection="1">
      <alignment/>
      <protection/>
    </xf>
    <xf numFmtId="10" fontId="6" fillId="0" borderId="39" xfId="0" applyNumberFormat="1" applyFont="1" applyBorder="1" applyAlignment="1" applyProtection="1">
      <alignment/>
      <protection/>
    </xf>
    <xf numFmtId="10" fontId="6" fillId="0" borderId="32" xfId="0" applyNumberFormat="1" applyFont="1" applyBorder="1" applyAlignment="1" applyProtection="1">
      <alignment/>
      <protection/>
    </xf>
    <xf numFmtId="10" fontId="6" fillId="0" borderId="32" xfId="0" applyNumberFormat="1" applyFont="1" applyBorder="1" applyAlignment="1" applyProtection="1">
      <alignment horizontal="right"/>
      <protection/>
    </xf>
    <xf numFmtId="10" fontId="6" fillId="0" borderId="20" xfId="0" applyNumberFormat="1" applyFont="1" applyBorder="1" applyAlignment="1" applyProtection="1">
      <alignment/>
      <protection/>
    </xf>
    <xf numFmtId="0" fontId="6" fillId="33" borderId="38" xfId="0" applyFont="1" applyFill="1" applyBorder="1" applyAlignment="1" applyProtection="1">
      <alignment horizontal="center"/>
      <protection/>
    </xf>
    <xf numFmtId="0" fontId="6" fillId="33" borderId="40" xfId="0" applyFont="1" applyFill="1" applyBorder="1" applyAlignment="1" applyProtection="1">
      <alignment horizontal="center"/>
      <protection/>
    </xf>
    <xf numFmtId="0" fontId="6" fillId="33" borderId="16" xfId="0" applyFont="1" applyFill="1" applyBorder="1" applyAlignment="1" applyProtection="1">
      <alignment horizontal="center"/>
      <protection/>
    </xf>
    <xf numFmtId="10" fontId="6" fillId="33" borderId="41" xfId="0" applyNumberFormat="1" applyFont="1" applyFill="1" applyBorder="1" applyAlignment="1" applyProtection="1">
      <alignment/>
      <protection/>
    </xf>
    <xf numFmtId="0" fontId="6" fillId="0" borderId="42" xfId="0" applyFont="1" applyBorder="1" applyAlignment="1" applyProtection="1">
      <alignment horizontal="center" wrapText="1"/>
      <protection/>
    </xf>
    <xf numFmtId="3" fontId="6" fillId="37" borderId="13" xfId="0" applyNumberFormat="1" applyFont="1" applyFill="1" applyBorder="1" applyAlignment="1" applyProtection="1">
      <alignment/>
      <protection/>
    </xf>
    <xf numFmtId="0" fontId="6" fillId="37" borderId="14" xfId="0" applyFont="1" applyFill="1" applyBorder="1" applyAlignment="1" applyProtection="1">
      <alignment/>
      <protection locked="0"/>
    </xf>
    <xf numFmtId="0" fontId="6" fillId="37" borderId="15" xfId="0" applyFont="1" applyFill="1" applyBorder="1" applyAlignment="1" applyProtection="1">
      <alignment/>
      <protection locked="0"/>
    </xf>
    <xf numFmtId="0" fontId="6" fillId="37" borderId="24" xfId="0" applyNumberFormat="1" applyFont="1" applyFill="1" applyBorder="1" applyAlignment="1" applyProtection="1">
      <alignment/>
      <protection/>
    </xf>
    <xf numFmtId="0" fontId="6" fillId="37" borderId="16" xfId="0" applyFont="1" applyFill="1" applyBorder="1" applyAlignment="1" applyProtection="1">
      <alignment/>
      <protection locked="0"/>
    </xf>
    <xf numFmtId="10" fontId="6" fillId="37" borderId="13" xfId="0" applyNumberFormat="1" applyFont="1" applyFill="1" applyBorder="1" applyAlignment="1" applyProtection="1">
      <alignment/>
      <protection/>
    </xf>
    <xf numFmtId="0" fontId="6" fillId="37" borderId="14" xfId="0" applyNumberFormat="1" applyFont="1" applyFill="1" applyBorder="1" applyAlignment="1" applyProtection="1">
      <alignment/>
      <protection/>
    </xf>
    <xf numFmtId="0" fontId="6" fillId="37" borderId="26" xfId="0" applyNumberFormat="1" applyFont="1" applyFill="1" applyBorder="1" applyAlignment="1" applyProtection="1">
      <alignment/>
      <protection/>
    </xf>
    <xf numFmtId="0" fontId="6" fillId="37" borderId="23" xfId="0" applyFont="1" applyFill="1" applyBorder="1" applyAlignment="1" applyProtection="1">
      <alignment/>
      <protection/>
    </xf>
    <xf numFmtId="3" fontId="6" fillId="37" borderId="24" xfId="0" applyNumberFormat="1" applyFont="1" applyFill="1" applyBorder="1" applyAlignment="1" applyProtection="1">
      <alignment/>
      <protection/>
    </xf>
    <xf numFmtId="0" fontId="0" fillId="37" borderId="0" xfId="0" applyFill="1" applyAlignment="1">
      <alignment/>
    </xf>
    <xf numFmtId="0" fontId="1" fillId="0" borderId="34" xfId="0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3" fontId="6" fillId="33" borderId="17" xfId="0" applyNumberFormat="1" applyFont="1" applyFill="1" applyBorder="1" applyAlignment="1" applyProtection="1">
      <alignment/>
      <protection/>
    </xf>
    <xf numFmtId="3" fontId="7" fillId="35" borderId="20" xfId="46" applyNumberFormat="1" applyFont="1" applyFill="1" applyBorder="1" applyAlignment="1" applyProtection="1">
      <alignment/>
      <protection/>
    </xf>
    <xf numFmtId="3" fontId="6" fillId="33" borderId="37" xfId="0" applyNumberFormat="1" applyFont="1" applyFill="1" applyBorder="1" applyAlignment="1" applyProtection="1">
      <alignment/>
      <protection/>
    </xf>
    <xf numFmtId="0" fontId="8" fillId="0" borderId="14" xfId="0" applyFont="1" applyBorder="1" applyAlignment="1" applyProtection="1">
      <alignment horizontal="center" vertical="center" textRotation="90" wrapText="1"/>
      <protection/>
    </xf>
    <xf numFmtId="0" fontId="8" fillId="0" borderId="15" xfId="0" applyFont="1" applyBorder="1" applyAlignment="1" applyProtection="1">
      <alignment horizontal="center" vertical="center" textRotation="90" wrapText="1"/>
      <protection/>
    </xf>
    <xf numFmtId="0" fontId="8" fillId="0" borderId="24" xfId="0" applyFont="1" applyBorder="1" applyAlignment="1" applyProtection="1">
      <alignment horizontal="center" vertical="center" textRotation="90" wrapText="1"/>
      <protection/>
    </xf>
    <xf numFmtId="0" fontId="1" fillId="0" borderId="0" xfId="0" applyFont="1" applyAlignment="1">
      <alignment/>
    </xf>
    <xf numFmtId="0" fontId="1" fillId="33" borderId="24" xfId="0" applyFont="1" applyFill="1" applyBorder="1" applyAlignment="1" applyProtection="1">
      <alignment/>
      <protection/>
    </xf>
    <xf numFmtId="0" fontId="11" fillId="0" borderId="43" xfId="0" applyFont="1" applyFill="1" applyBorder="1" applyAlignment="1" applyProtection="1">
      <alignment horizontal="center"/>
      <protection/>
    </xf>
    <xf numFmtId="0" fontId="11" fillId="0" borderId="43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textRotation="90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" fillId="0" borderId="43" xfId="0" applyFont="1" applyFill="1" applyBorder="1" applyAlignment="1">
      <alignment/>
    </xf>
    <xf numFmtId="0" fontId="1" fillId="0" borderId="43" xfId="0" applyFont="1" applyFill="1" applyBorder="1" applyAlignment="1" applyProtection="1">
      <alignment/>
      <protection/>
    </xf>
    <xf numFmtId="0" fontId="6" fillId="0" borderId="44" xfId="0" applyFont="1" applyFill="1" applyBorder="1" applyAlignment="1" applyProtection="1">
      <alignment horizontal="center"/>
      <protection/>
    </xf>
    <xf numFmtId="0" fontId="6" fillId="0" borderId="45" xfId="0" applyFont="1" applyFill="1" applyBorder="1" applyAlignment="1" applyProtection="1">
      <alignment horizontal="center"/>
      <protection/>
    </xf>
    <xf numFmtId="0" fontId="6" fillId="0" borderId="46" xfId="0" applyFont="1" applyFill="1" applyBorder="1" applyAlignment="1" applyProtection="1">
      <alignment horizontal="center"/>
      <protection/>
    </xf>
    <xf numFmtId="0" fontId="6" fillId="0" borderId="47" xfId="0" applyFont="1" applyFill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10" fontId="0" fillId="0" borderId="0" xfId="0" applyNumberFormat="1" applyAlignment="1">
      <alignment/>
    </xf>
    <xf numFmtId="0" fontId="5" fillId="0" borderId="26" xfId="0" applyFont="1" applyFill="1" applyBorder="1" applyAlignment="1" applyProtection="1">
      <alignment horizontal="center" vertical="center" textRotation="90" wrapText="1"/>
      <protection/>
    </xf>
    <xf numFmtId="0" fontId="7" fillId="33" borderId="10" xfId="0" applyFont="1" applyFill="1" applyBorder="1" applyAlignment="1" applyProtection="1">
      <alignment/>
      <protection locked="0"/>
    </xf>
    <xf numFmtId="0" fontId="1" fillId="33" borderId="22" xfId="0" applyFont="1" applyFill="1" applyBorder="1" applyAlignment="1" applyProtection="1">
      <alignment/>
      <protection locked="0"/>
    </xf>
    <xf numFmtId="1" fontId="6" fillId="33" borderId="48" xfId="0" applyNumberFormat="1" applyFont="1" applyFill="1" applyBorder="1" applyAlignment="1" applyProtection="1">
      <alignment/>
      <protection locked="0"/>
    </xf>
    <xf numFmtId="3" fontId="6" fillId="33" borderId="13" xfId="0" applyNumberFormat="1" applyFont="1" applyFill="1" applyBorder="1" applyAlignment="1" applyProtection="1">
      <alignment/>
      <protection locked="0"/>
    </xf>
    <xf numFmtId="0" fontId="7" fillId="37" borderId="14" xfId="0" applyFont="1" applyFill="1" applyBorder="1" applyAlignment="1" applyProtection="1">
      <alignment/>
      <protection locked="0"/>
    </xf>
    <xf numFmtId="0" fontId="1" fillId="37" borderId="24" xfId="0" applyFont="1" applyFill="1" applyBorder="1" applyAlignment="1" applyProtection="1">
      <alignment/>
      <protection locked="0"/>
    </xf>
    <xf numFmtId="1" fontId="6" fillId="37" borderId="38" xfId="0" applyNumberFormat="1" applyFont="1" applyFill="1" applyBorder="1" applyAlignment="1" applyProtection="1">
      <alignment/>
      <protection locked="0"/>
    </xf>
    <xf numFmtId="3" fontId="6" fillId="37" borderId="13" xfId="0" applyNumberFormat="1" applyFont="1" applyFill="1" applyBorder="1" applyAlignment="1" applyProtection="1">
      <alignment/>
      <protection locked="0"/>
    </xf>
    <xf numFmtId="0" fontId="7" fillId="33" borderId="14" xfId="0" applyFont="1" applyFill="1" applyBorder="1" applyAlignment="1" applyProtection="1">
      <alignment/>
      <protection locked="0"/>
    </xf>
    <xf numFmtId="0" fontId="1" fillId="33" borderId="24" xfId="0" applyFont="1" applyFill="1" applyBorder="1" applyAlignment="1" applyProtection="1">
      <alignment/>
      <protection locked="0"/>
    </xf>
    <xf numFmtId="1" fontId="6" fillId="33" borderId="38" xfId="0" applyNumberFormat="1" applyFont="1" applyFill="1" applyBorder="1" applyAlignment="1" applyProtection="1">
      <alignment/>
      <protection locked="0"/>
    </xf>
    <xf numFmtId="3" fontId="6" fillId="33" borderId="17" xfId="0" applyNumberFormat="1" applyFont="1" applyFill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1" fontId="6" fillId="0" borderId="38" xfId="0" applyNumberFormat="1" applyFont="1" applyBorder="1" applyAlignment="1" applyProtection="1">
      <alignment/>
      <protection locked="0"/>
    </xf>
    <xf numFmtId="3" fontId="6" fillId="34" borderId="17" xfId="0" applyNumberFormat="1" applyFont="1" applyFill="1" applyBorder="1" applyAlignment="1" applyProtection="1">
      <alignment/>
      <protection locked="0"/>
    </xf>
    <xf numFmtId="3" fontId="6" fillId="33" borderId="41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3" fontId="6" fillId="37" borderId="26" xfId="0" applyNumberFormat="1" applyFont="1" applyFill="1" applyBorder="1" applyAlignment="1" applyProtection="1">
      <alignment/>
      <protection/>
    </xf>
    <xf numFmtId="3" fontId="6" fillId="33" borderId="26" xfId="0" applyNumberFormat="1" applyFont="1" applyFill="1" applyBorder="1" applyAlignment="1" applyProtection="1">
      <alignment/>
      <protection/>
    </xf>
    <xf numFmtId="0" fontId="6" fillId="37" borderId="16" xfId="0" applyFont="1" applyFill="1" applyBorder="1" applyAlignment="1" applyProtection="1">
      <alignment/>
      <protection locked="0"/>
    </xf>
    <xf numFmtId="3" fontId="0" fillId="0" borderId="15" xfId="0" applyNumberFormat="1" applyFont="1" applyBorder="1" applyAlignment="1" applyProtection="1">
      <alignment/>
      <protection/>
    </xf>
    <xf numFmtId="3" fontId="0" fillId="37" borderId="15" xfId="0" applyNumberFormat="1" applyFont="1" applyFill="1" applyBorder="1" applyAlignment="1" applyProtection="1">
      <alignment/>
      <protection/>
    </xf>
    <xf numFmtId="3" fontId="15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5" fillId="36" borderId="15" xfId="0" applyFont="1" applyFill="1" applyBorder="1" applyAlignment="1" applyProtection="1">
      <alignment horizontal="center" vertical="center" textRotation="90" wrapText="1"/>
      <protection/>
    </xf>
    <xf numFmtId="0" fontId="5" fillId="0" borderId="15" xfId="0" applyFont="1" applyFill="1" applyBorder="1" applyAlignment="1" applyProtection="1">
      <alignment horizontal="center" vertical="center" textRotation="90" wrapText="1"/>
      <protection/>
    </xf>
    <xf numFmtId="0" fontId="0" fillId="0" borderId="15" xfId="0" applyBorder="1" applyAlignment="1" applyProtection="1">
      <alignment horizontal="center" wrapText="1"/>
      <protection/>
    </xf>
    <xf numFmtId="3" fontId="15" fillId="0" borderId="15" xfId="0" applyNumberFormat="1" applyFont="1" applyFill="1" applyBorder="1" applyAlignment="1" applyProtection="1">
      <alignment/>
      <protection/>
    </xf>
    <xf numFmtId="0" fontId="0" fillId="37" borderId="15" xfId="0" applyFill="1" applyBorder="1" applyAlignment="1" applyProtection="1">
      <alignment/>
      <protection/>
    </xf>
    <xf numFmtId="3" fontId="15" fillId="0" borderId="15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horizontal="center"/>
      <protection/>
    </xf>
    <xf numFmtId="3" fontId="15" fillId="0" borderId="26" xfId="0" applyNumberFormat="1" applyFont="1" applyBorder="1" applyAlignment="1" applyProtection="1">
      <alignment/>
      <protection/>
    </xf>
    <xf numFmtId="0" fontId="0" fillId="0" borderId="40" xfId="48" applyBorder="1" applyAlignment="1">
      <alignment vertical="center"/>
      <protection/>
    </xf>
    <xf numFmtId="0" fontId="0" fillId="0" borderId="26" xfId="48" applyBorder="1" applyAlignment="1">
      <alignment vertical="center"/>
      <protection/>
    </xf>
    <xf numFmtId="0" fontId="0" fillId="0" borderId="49" xfId="48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0" fillId="0" borderId="47" xfId="48" applyBorder="1" applyAlignment="1">
      <alignment vertical="center"/>
      <protection/>
    </xf>
    <xf numFmtId="0" fontId="0" fillId="0" borderId="23" xfId="48" applyBorder="1" applyAlignment="1">
      <alignment vertical="center"/>
      <protection/>
    </xf>
    <xf numFmtId="3" fontId="0" fillId="0" borderId="26" xfId="48" applyNumberFormat="1" applyBorder="1" applyAlignment="1">
      <alignment vertical="center"/>
      <protection/>
    </xf>
    <xf numFmtId="0" fontId="0" fillId="0" borderId="0" xfId="48" applyBorder="1" applyAlignment="1">
      <alignment vertical="center"/>
      <protection/>
    </xf>
    <xf numFmtId="0" fontId="0" fillId="0" borderId="50" xfId="48" applyBorder="1" applyAlignment="1">
      <alignment vertical="center"/>
      <protection/>
    </xf>
    <xf numFmtId="0" fontId="0" fillId="0" borderId="51" xfId="48" applyBorder="1" applyAlignment="1">
      <alignment vertical="center"/>
      <protection/>
    </xf>
    <xf numFmtId="0" fontId="0" fillId="0" borderId="21" xfId="48" applyBorder="1" applyAlignment="1">
      <alignment vertical="center"/>
      <protection/>
    </xf>
    <xf numFmtId="0" fontId="15" fillId="0" borderId="15" xfId="48" applyFont="1" applyBorder="1" applyAlignment="1">
      <alignment vertical="center"/>
      <protection/>
    </xf>
    <xf numFmtId="0" fontId="15" fillId="0" borderId="40" xfId="48" applyFont="1" applyBorder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3" fontId="0" fillId="0" borderId="52" xfId="48" applyNumberFormat="1" applyBorder="1" applyAlignment="1">
      <alignment vertical="center"/>
      <protection/>
    </xf>
    <xf numFmtId="0" fontId="0" fillId="0" borderId="52" xfId="48" applyBorder="1" applyAlignment="1">
      <alignment vertical="center"/>
      <protection/>
    </xf>
    <xf numFmtId="3" fontId="0" fillId="0" borderId="15" xfId="48" applyNumberFormat="1" applyBorder="1" applyAlignment="1">
      <alignment vertical="center"/>
      <protection/>
    </xf>
    <xf numFmtId="0" fontId="0" fillId="0" borderId="0" xfId="48" applyBorder="1" applyAlignment="1">
      <alignment horizontal="left" vertical="center"/>
      <protection/>
    </xf>
    <xf numFmtId="3" fontId="0" fillId="0" borderId="45" xfId="48" applyNumberFormat="1" applyBorder="1" applyAlignment="1">
      <alignment vertical="center"/>
      <protection/>
    </xf>
    <xf numFmtId="0" fontId="0" fillId="0" borderId="53" xfId="48" applyBorder="1" applyAlignment="1">
      <alignment vertical="center"/>
      <protection/>
    </xf>
    <xf numFmtId="3" fontId="0" fillId="0" borderId="11" xfId="48" applyNumberFormat="1" applyBorder="1" applyAlignment="1">
      <alignment vertical="center"/>
      <protection/>
    </xf>
    <xf numFmtId="0" fontId="0" fillId="0" borderId="54" xfId="48" applyBorder="1" applyAlignment="1">
      <alignment vertical="center"/>
      <protection/>
    </xf>
    <xf numFmtId="0" fontId="0" fillId="0" borderId="37" xfId="48" applyBorder="1" applyAlignment="1">
      <alignment vertical="center"/>
      <protection/>
    </xf>
    <xf numFmtId="0" fontId="0" fillId="0" borderId="11" xfId="48" applyBorder="1" applyAlignment="1">
      <alignment vertical="center"/>
      <protection/>
    </xf>
    <xf numFmtId="0" fontId="0" fillId="0" borderId="0" xfId="48">
      <alignment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 applyProtection="1">
      <alignment horizontal="center" vertical="center"/>
      <protection/>
    </xf>
    <xf numFmtId="0" fontId="14" fillId="0" borderId="31" xfId="0" applyFont="1" applyBorder="1" applyAlignment="1" applyProtection="1">
      <alignment horizontal="center" vertical="center"/>
      <protection/>
    </xf>
    <xf numFmtId="0" fontId="14" fillId="0" borderId="30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4" fillId="0" borderId="23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4" fillId="0" borderId="38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horizontal="center"/>
      <protection/>
    </xf>
    <xf numFmtId="0" fontId="7" fillId="0" borderId="55" xfId="0" applyFont="1" applyBorder="1" applyAlignment="1" applyProtection="1">
      <alignment horizontal="center"/>
      <protection/>
    </xf>
    <xf numFmtId="0" fontId="7" fillId="0" borderId="56" xfId="0" applyFont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3" fontId="0" fillId="0" borderId="15" xfId="0" applyNumberFormat="1" applyFont="1" applyBorder="1" applyAlignment="1" applyProtection="1">
      <alignment horizontal="center"/>
      <protection/>
    </xf>
    <xf numFmtId="0" fontId="6" fillId="33" borderId="38" xfId="0" applyFont="1" applyFill="1" applyBorder="1" applyAlignment="1" applyProtection="1">
      <alignment horizontal="center"/>
      <protection/>
    </xf>
    <xf numFmtId="0" fontId="6" fillId="33" borderId="40" xfId="0" applyFont="1" applyFill="1" applyBorder="1" applyAlignment="1" applyProtection="1">
      <alignment horizontal="center"/>
      <protection/>
    </xf>
    <xf numFmtId="0" fontId="6" fillId="33" borderId="16" xfId="0" applyFont="1" applyFill="1" applyBorder="1" applyAlignment="1" applyProtection="1">
      <alignment horizont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57" xfId="0" applyFont="1" applyBorder="1" applyAlignment="1" applyProtection="1">
      <alignment horizontal="center"/>
      <protection/>
    </xf>
    <xf numFmtId="0" fontId="1" fillId="0" borderId="58" xfId="0" applyFont="1" applyBorder="1" applyAlignment="1" applyProtection="1">
      <alignment horizontal="center"/>
      <protection/>
    </xf>
    <xf numFmtId="0" fontId="1" fillId="0" borderId="59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54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22" fontId="11" fillId="0" borderId="43" xfId="0" applyNumberFormat="1" applyFont="1" applyFill="1" applyBorder="1" applyAlignment="1" applyProtection="1">
      <alignment horizontal="center"/>
      <protection/>
    </xf>
    <xf numFmtId="22" fontId="11" fillId="0" borderId="0" xfId="0" applyNumberFormat="1" applyFont="1" applyFill="1" applyBorder="1" applyAlignment="1" applyProtection="1">
      <alignment horizontal="center"/>
      <protection/>
    </xf>
    <xf numFmtId="0" fontId="0" fillId="0" borderId="54" xfId="48" applyBorder="1" applyAlignment="1">
      <alignment horizontal="center" vertical="center"/>
      <protection/>
    </xf>
    <xf numFmtId="0" fontId="15" fillId="0" borderId="54" xfId="48" applyFont="1" applyBorder="1" applyAlignment="1">
      <alignment horizontal="left" vertical="center"/>
      <protection/>
    </xf>
    <xf numFmtId="0" fontId="0" fillId="0" borderId="0" xfId="48" applyBorder="1" applyAlignment="1">
      <alignment horizontal="center" vertical="center"/>
      <protection/>
    </xf>
    <xf numFmtId="0" fontId="15" fillId="0" borderId="49" xfId="48" applyFont="1" applyBorder="1" applyAlignment="1">
      <alignment horizontal="left" vertical="center"/>
      <protection/>
    </xf>
    <xf numFmtId="0" fontId="15" fillId="0" borderId="0" xfId="48" applyFont="1" applyBorder="1" applyAlignment="1">
      <alignment horizontal="left" vertical="center"/>
      <protection/>
    </xf>
    <xf numFmtId="0" fontId="0" fillId="0" borderId="0" xfId="48" applyBorder="1" applyAlignment="1">
      <alignment horizontal="left" vertical="center"/>
      <protection/>
    </xf>
    <xf numFmtId="0" fontId="15" fillId="0" borderId="40" xfId="48" applyFont="1" applyBorder="1" applyAlignment="1">
      <alignment horizontal="left" vertical="center"/>
      <protection/>
    </xf>
    <xf numFmtId="0" fontId="15" fillId="0" borderId="40" xfId="48" applyFont="1" applyBorder="1" applyAlignment="1">
      <alignment horizontal="center" vertical="center"/>
      <protection/>
    </xf>
    <xf numFmtId="0" fontId="15" fillId="0" borderId="26" xfId="48" applyFont="1" applyBorder="1" applyAlignment="1">
      <alignment horizontal="center" vertical="center"/>
      <protection/>
    </xf>
    <xf numFmtId="0" fontId="0" fillId="0" borderId="23" xfId="48" applyBorder="1" applyAlignment="1">
      <alignment horizontal="center" vertical="center"/>
      <protection/>
    </xf>
    <xf numFmtId="0" fontId="0" fillId="0" borderId="40" xfId="48" applyBorder="1" applyAlignment="1">
      <alignment horizontal="center" vertical="center"/>
      <protection/>
    </xf>
    <xf numFmtId="0" fontId="0" fillId="0" borderId="23" xfId="48" applyBorder="1" applyAlignment="1">
      <alignment horizontal="right" vertical="center"/>
      <protection/>
    </xf>
    <xf numFmtId="0" fontId="0" fillId="0" borderId="40" xfId="48" applyBorder="1" applyAlignment="1">
      <alignment horizontal="right" vertical="center"/>
      <protection/>
    </xf>
    <xf numFmtId="0" fontId="15" fillId="0" borderId="47" xfId="48" applyFont="1" applyBorder="1" applyAlignment="1">
      <alignment horizontal="center" vertical="center"/>
      <protection/>
    </xf>
    <xf numFmtId="0" fontId="15" fillId="0" borderId="49" xfId="48" applyFont="1" applyBorder="1" applyAlignment="1">
      <alignment horizontal="center" vertical="center"/>
      <protection/>
    </xf>
    <xf numFmtId="0" fontId="15" fillId="0" borderId="53" xfId="48" applyFont="1" applyBorder="1" applyAlignment="1">
      <alignment horizontal="center" vertical="center"/>
      <protection/>
    </xf>
    <xf numFmtId="179" fontId="7" fillId="35" borderId="20" xfId="46" applyNumberFormat="1" applyFont="1" applyFill="1" applyBorder="1" applyAlignment="1" applyProtection="1">
      <alignment/>
      <protection locked="0"/>
    </xf>
    <xf numFmtId="0" fontId="1" fillId="0" borderId="52" xfId="48" applyFont="1" applyBorder="1" applyAlignment="1">
      <alignment horizontal="center" vertical="center" wrapText="1"/>
      <protection/>
    </xf>
    <xf numFmtId="0" fontId="1" fillId="0" borderId="52" xfId="48" applyFont="1" applyBorder="1" applyAlignment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Relationship Id="rId16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209550</xdr:colOff>
      <xdr:row>6</xdr:row>
      <xdr:rowOff>28575</xdr:rowOff>
    </xdr:from>
    <xdr:to>
      <xdr:col>27</xdr:col>
      <xdr:colOff>457200</xdr:colOff>
      <xdr:row>6</xdr:row>
      <xdr:rowOff>857250</xdr:rowOff>
    </xdr:to>
    <xdr:pic>
      <xdr:nvPicPr>
        <xdr:cNvPr id="1" name="Picture 879" descr="http://dait.interno.gov.it/documenti/trasparenza/Contrassegni/Accettato/Piccolo/047LIBERIEUGUALI_SI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0" y="1533525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161925</xdr:colOff>
      <xdr:row>6</xdr:row>
      <xdr:rowOff>38100</xdr:rowOff>
    </xdr:from>
    <xdr:to>
      <xdr:col>58</xdr:col>
      <xdr:colOff>419100</xdr:colOff>
      <xdr:row>6</xdr:row>
      <xdr:rowOff>857250</xdr:rowOff>
    </xdr:to>
    <xdr:pic>
      <xdr:nvPicPr>
        <xdr:cNvPr id="2" name="Picture 884" descr="http://dait.interno.gov.it/documenti/trasparenza/Contrassegni/Accettato/Piccolo/006CASAPOUNDITALIA_SI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880675" y="1543050"/>
          <a:ext cx="8382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6</xdr:row>
      <xdr:rowOff>38100</xdr:rowOff>
    </xdr:from>
    <xdr:to>
      <xdr:col>12</xdr:col>
      <xdr:colOff>438150</xdr:colOff>
      <xdr:row>6</xdr:row>
      <xdr:rowOff>866775</xdr:rowOff>
    </xdr:to>
    <xdr:pic>
      <xdr:nvPicPr>
        <xdr:cNvPr id="3" name="Picture 885" descr="http://dait.interno.gov.it/documenti/trasparenza/Contrassegni/Accettato/Piccolo/004MOVIMENTO5STELLE_SIE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0" y="1543050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257175</xdr:colOff>
      <xdr:row>6</xdr:row>
      <xdr:rowOff>38100</xdr:rowOff>
    </xdr:from>
    <xdr:to>
      <xdr:col>22</xdr:col>
      <xdr:colOff>476250</xdr:colOff>
      <xdr:row>6</xdr:row>
      <xdr:rowOff>866775</xdr:rowOff>
    </xdr:to>
    <xdr:pic>
      <xdr:nvPicPr>
        <xdr:cNvPr id="4" name="Picture 897" descr="http://dait.interno.gov.it/documenti/trasparenza/Contrassegni/Accettato/Piccolo/017ILPOPOLODELLAFAMIGLIA_SIE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44500" y="1543050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342900</xdr:colOff>
      <xdr:row>6</xdr:row>
      <xdr:rowOff>38100</xdr:rowOff>
    </xdr:from>
    <xdr:to>
      <xdr:col>43</xdr:col>
      <xdr:colOff>428625</xdr:colOff>
      <xdr:row>6</xdr:row>
      <xdr:rowOff>857250</xdr:rowOff>
    </xdr:to>
    <xdr:pic>
      <xdr:nvPicPr>
        <xdr:cNvPr id="5" name="Picture 898" descr="http://dait.interno.gov.it/documenti/trasparenza/Contrassegni/Accettato/Piccolo/097FRATELLIDITALIACONGIORGIAMELONI_SIE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051000" y="1543050"/>
          <a:ext cx="8382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295275</xdr:colOff>
      <xdr:row>6</xdr:row>
      <xdr:rowOff>38100</xdr:rowOff>
    </xdr:from>
    <xdr:to>
      <xdr:col>37</xdr:col>
      <xdr:colOff>533400</xdr:colOff>
      <xdr:row>6</xdr:row>
      <xdr:rowOff>857250</xdr:rowOff>
    </xdr:to>
    <xdr:pic>
      <xdr:nvPicPr>
        <xdr:cNvPr id="6" name="Picture 899" descr="http://dait.interno.gov.it/documenti/trasparenza/Contrassegni/Accettato/Piccolo/005LEGANORD_SIE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355175" y="15430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352425</xdr:colOff>
      <xdr:row>6</xdr:row>
      <xdr:rowOff>28575</xdr:rowOff>
    </xdr:from>
    <xdr:to>
      <xdr:col>41</xdr:col>
      <xdr:colOff>428625</xdr:colOff>
      <xdr:row>6</xdr:row>
      <xdr:rowOff>857250</xdr:rowOff>
    </xdr:to>
    <xdr:pic>
      <xdr:nvPicPr>
        <xdr:cNvPr id="7" name="Picture 900" descr="http://dait.interno.gov.it/documenti/trasparenza/Contrassegni/Accettato/Piccolo/052FORZAITALIA_SIE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450800" y="1533525"/>
          <a:ext cx="838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371475</xdr:colOff>
      <xdr:row>6</xdr:row>
      <xdr:rowOff>38100</xdr:rowOff>
    </xdr:from>
    <xdr:to>
      <xdr:col>39</xdr:col>
      <xdr:colOff>409575</xdr:colOff>
      <xdr:row>6</xdr:row>
      <xdr:rowOff>857250</xdr:rowOff>
    </xdr:to>
    <xdr:pic>
      <xdr:nvPicPr>
        <xdr:cNvPr id="8" name="Picture 901" descr="http://dait.interno.gov.it/documenti/trasparenza/Contrassegni/Accettato/Piccolo/062NOICONLITALIAUDC_SIE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907750" y="1543050"/>
          <a:ext cx="8286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64</xdr:col>
      <xdr:colOff>200025</xdr:colOff>
      <xdr:row>6</xdr:row>
      <xdr:rowOff>47625</xdr:rowOff>
    </xdr:from>
    <xdr:to>
      <xdr:col>65</xdr:col>
      <xdr:colOff>438150</xdr:colOff>
      <xdr:row>6</xdr:row>
      <xdr:rowOff>857250</xdr:rowOff>
    </xdr:to>
    <xdr:pic>
      <xdr:nvPicPr>
        <xdr:cNvPr id="9" name="Picture 902" descr="http://dait.interno.gov.it/documenti/trasparenza/Contrassegni/Accettato/Piccolo/076CIVICAPOPOLARELORENZIN_SIE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214550" y="1552575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180975</xdr:colOff>
      <xdr:row>6</xdr:row>
      <xdr:rowOff>47625</xdr:rowOff>
    </xdr:from>
    <xdr:to>
      <xdr:col>69</xdr:col>
      <xdr:colOff>419100</xdr:colOff>
      <xdr:row>6</xdr:row>
      <xdr:rowOff>857250</xdr:rowOff>
    </xdr:to>
    <xdr:pic>
      <xdr:nvPicPr>
        <xdr:cNvPr id="10" name="Picture 903" descr="http://dait.interno.gov.it/documenti/trasparenza/Contrassegni/Accettato/Piccolo/014ITALIAEUROPAINSIEME_SIE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786300" y="1552575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62</xdr:col>
      <xdr:colOff>171450</xdr:colOff>
      <xdr:row>6</xdr:row>
      <xdr:rowOff>38100</xdr:rowOff>
    </xdr:from>
    <xdr:to>
      <xdr:col>63</xdr:col>
      <xdr:colOff>419100</xdr:colOff>
      <xdr:row>6</xdr:row>
      <xdr:rowOff>866775</xdr:rowOff>
    </xdr:to>
    <xdr:pic>
      <xdr:nvPicPr>
        <xdr:cNvPr id="11" name="Picture 904" descr="http://dait.interno.gov.it/documenti/trasparenza/Contrassegni/Accettato/Piccolo/098PARTITODEMOCRATICO_SIE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890575" y="1543050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219075</xdr:colOff>
      <xdr:row>6</xdr:row>
      <xdr:rowOff>28575</xdr:rowOff>
    </xdr:from>
    <xdr:to>
      <xdr:col>67</xdr:col>
      <xdr:colOff>457200</xdr:colOff>
      <xdr:row>6</xdr:row>
      <xdr:rowOff>838200</xdr:rowOff>
    </xdr:to>
    <xdr:pic>
      <xdr:nvPicPr>
        <xdr:cNvPr id="12" name="Picture 905" descr="http://dait.interno.gov.it/documenti/trasparenza/Contrassegni/Accettato/Piccolo/063PIUEUROPA_SIE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1529000" y="1533525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247650</xdr:colOff>
      <xdr:row>6</xdr:row>
      <xdr:rowOff>28575</xdr:rowOff>
    </xdr:from>
    <xdr:to>
      <xdr:col>17</xdr:col>
      <xdr:colOff>561975</xdr:colOff>
      <xdr:row>6</xdr:row>
      <xdr:rowOff>857250</xdr:rowOff>
    </xdr:to>
    <xdr:pic>
      <xdr:nvPicPr>
        <xdr:cNvPr id="13" name="Picture 906" descr="http://dait.interno.gov.it/documenti/trasparenza/Contrassegni/Accettato/Piccolo/019PERUNASINISTRARIVOLUZIONARIA_SIE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239375" y="1533525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219075</xdr:colOff>
      <xdr:row>6</xdr:row>
      <xdr:rowOff>28575</xdr:rowOff>
    </xdr:from>
    <xdr:to>
      <xdr:col>53</xdr:col>
      <xdr:colOff>466725</xdr:colOff>
      <xdr:row>6</xdr:row>
      <xdr:rowOff>847725</xdr:rowOff>
    </xdr:to>
    <xdr:pic>
      <xdr:nvPicPr>
        <xdr:cNvPr id="14" name="Picture 907" descr="http://dait.interno.gov.it/documenti/trasparenza/Contrassegni/Accettato/Piccolo/037ITALIAAGLIITALIANI_SIE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061275" y="1533525"/>
          <a:ext cx="8286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276225</xdr:colOff>
      <xdr:row>6</xdr:row>
      <xdr:rowOff>19050</xdr:rowOff>
    </xdr:from>
    <xdr:to>
      <xdr:col>32</xdr:col>
      <xdr:colOff>457200</xdr:colOff>
      <xdr:row>6</xdr:row>
      <xdr:rowOff>847725</xdr:rowOff>
    </xdr:to>
    <xdr:pic>
      <xdr:nvPicPr>
        <xdr:cNvPr id="15" name="Picture 908" descr="http://dait.interno.gov.it/documenti/trasparenza/Contrassegni/Accettato/Piccolo/013POTEREALPOPOLO_SIE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954750" y="1524000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190500</xdr:colOff>
      <xdr:row>6</xdr:row>
      <xdr:rowOff>38100</xdr:rowOff>
    </xdr:from>
    <xdr:to>
      <xdr:col>48</xdr:col>
      <xdr:colOff>438150</xdr:colOff>
      <xdr:row>6</xdr:row>
      <xdr:rowOff>866775</xdr:rowOff>
    </xdr:to>
    <xdr:pic>
      <xdr:nvPicPr>
        <xdr:cNvPr id="16" name="Picture 886" descr="http://dait.interno.gov.it/documenti/trasparenza/Contrassegni/Accettato/Piccolo/046PARTITOCOMUNISTA_SIE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0089475" y="1543050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38"/>
  <sheetViews>
    <sheetView tabSelected="1" zoomScale="110" zoomScaleNormal="110" zoomScalePageLayoutView="0" workbookViewId="0" topLeftCell="A10">
      <pane xSplit="1" topLeftCell="B1" activePane="topRight" state="frozen"/>
      <selection pane="topLeft" activeCell="A1" sqref="A1"/>
      <selection pane="topRight" activeCell="F22" sqref="F22:G32"/>
    </sheetView>
  </sheetViews>
  <sheetFormatPr defaultColWidth="9.140625" defaultRowHeight="12.75"/>
  <cols>
    <col min="1" max="1" width="4.140625" style="0" customWidth="1"/>
    <col min="2" max="2" width="12.140625" style="0" customWidth="1"/>
    <col min="3" max="3" width="9.7109375" style="0" bestFit="1" customWidth="1"/>
    <col min="4" max="4" width="9.140625" style="0" bestFit="1" customWidth="1"/>
    <col min="5" max="5" width="10.7109375" style="0" customWidth="1"/>
    <col min="6" max="6" width="10.140625" style="0" bestFit="1" customWidth="1"/>
    <col min="7" max="7" width="10.00390625" style="0" customWidth="1"/>
    <col min="8" max="8" width="11.28125" style="0" bestFit="1" customWidth="1"/>
    <col min="9" max="9" width="9.421875" style="0" bestFit="1" customWidth="1"/>
    <col min="10" max="10" width="6.57421875" style="0" customWidth="1"/>
    <col min="11" max="11" width="12.00390625" style="0" bestFit="1" customWidth="1"/>
    <col min="12" max="12" width="9.140625" style="0" bestFit="1" customWidth="1"/>
    <col min="13" max="13" width="11.57421875" style="0" bestFit="1" customWidth="1"/>
    <col min="14" max="14" width="6.8515625" style="0" customWidth="1"/>
    <col min="15" max="15" width="5.00390625" style="0" customWidth="1"/>
    <col min="16" max="16" width="12.00390625" style="0" bestFit="1" customWidth="1"/>
    <col min="17" max="17" width="7.7109375" style="0" customWidth="1"/>
    <col min="18" max="18" width="12.00390625" style="0" bestFit="1" customWidth="1"/>
    <col min="19" max="19" width="7.28125" style="0" customWidth="1"/>
    <col min="20" max="20" width="4.421875" style="0" customWidth="1"/>
    <col min="21" max="21" width="12.00390625" style="0" bestFit="1" customWidth="1"/>
    <col min="22" max="22" width="9.140625" style="0" bestFit="1" customWidth="1"/>
    <col min="23" max="23" width="12.00390625" style="0" bestFit="1" customWidth="1"/>
    <col min="24" max="24" width="8.28125" style="0" customWidth="1"/>
    <col min="25" max="25" width="5.140625" style="0" customWidth="1"/>
    <col min="26" max="26" width="10.421875" style="0" customWidth="1"/>
    <col min="27" max="27" width="8.7109375" style="0" customWidth="1"/>
    <col min="28" max="28" width="10.7109375" style="0" customWidth="1"/>
    <col min="29" max="29" width="7.140625" style="0" customWidth="1"/>
    <col min="30" max="30" width="4.8515625" style="0" customWidth="1"/>
    <col min="31" max="31" width="10.421875" style="0" customWidth="1"/>
    <col min="32" max="32" width="9.7109375" style="0" customWidth="1"/>
    <col min="33" max="33" width="12.140625" style="0" customWidth="1"/>
    <col min="34" max="34" width="9.421875" style="0" bestFit="1" customWidth="1"/>
    <col min="35" max="35" width="9.00390625" style="0" bestFit="1" customWidth="1"/>
    <col min="36" max="36" width="10.421875" style="0" customWidth="1"/>
    <col min="37" max="37" width="8.7109375" style="0" customWidth="1"/>
    <col min="38" max="38" width="13.421875" style="0" customWidth="1"/>
    <col min="39" max="39" width="11.8515625" style="0" customWidth="1"/>
    <col min="40" max="40" width="11.57421875" style="0" customWidth="1"/>
    <col min="41" max="41" width="11.421875" style="0" customWidth="1"/>
    <col min="42" max="42" width="12.7109375" style="0" customWidth="1"/>
    <col min="43" max="43" width="11.28125" style="0" customWidth="1"/>
    <col min="44" max="44" width="12.140625" style="0" customWidth="1"/>
    <col min="45" max="45" width="8.28125" style="0" customWidth="1"/>
    <col min="46" max="46" width="5.7109375" style="0" customWidth="1"/>
    <col min="47" max="47" width="10.421875" style="0" customWidth="1"/>
    <col min="48" max="48" width="8.7109375" style="0" customWidth="1"/>
    <col min="49" max="49" width="10.7109375" style="0" customWidth="1"/>
    <col min="50" max="50" width="8.28125" style="0" customWidth="1"/>
    <col min="51" max="51" width="6.00390625" style="0" customWidth="1"/>
    <col min="52" max="52" width="10.421875" style="0" customWidth="1"/>
    <col min="53" max="53" width="8.7109375" style="0" customWidth="1"/>
    <col min="54" max="54" width="10.7109375" style="0" customWidth="1"/>
    <col min="55" max="55" width="8.28125" style="0" customWidth="1"/>
    <col min="56" max="56" width="5.00390625" style="0" customWidth="1"/>
    <col min="57" max="57" width="10.421875" style="0" customWidth="1"/>
    <col min="58" max="58" width="8.7109375" style="0" customWidth="1"/>
    <col min="59" max="59" width="10.7109375" style="0" customWidth="1"/>
    <col min="60" max="60" width="8.28125" style="0" customWidth="1"/>
    <col min="61" max="61" width="6.8515625" style="0" customWidth="1"/>
    <col min="62" max="62" width="10.421875" style="0" customWidth="1"/>
    <col min="63" max="63" width="8.7109375" style="0" customWidth="1"/>
    <col min="64" max="64" width="10.7109375" style="0" customWidth="1"/>
    <col min="65" max="65" width="8.7109375" style="0" customWidth="1"/>
    <col min="66" max="66" width="10.7109375" style="0" customWidth="1"/>
    <col min="67" max="67" width="8.7109375" style="0" customWidth="1"/>
    <col min="68" max="68" width="10.7109375" style="0" customWidth="1"/>
    <col min="69" max="69" width="8.7109375" style="0" customWidth="1"/>
    <col min="70" max="70" width="10.7109375" style="0" customWidth="1"/>
    <col min="71" max="71" width="14.57421875" style="0" customWidth="1"/>
    <col min="72" max="72" width="7.7109375" style="0" customWidth="1"/>
    <col min="73" max="73" width="10.421875" style="0" bestFit="1" customWidth="1"/>
    <col min="74" max="74" width="8.57421875" style="0" customWidth="1"/>
    <col min="75" max="75" width="9.7109375" style="0" customWidth="1"/>
    <col min="76" max="76" width="12.00390625" style="0" customWidth="1"/>
    <col min="77" max="77" width="10.7109375" style="0" customWidth="1"/>
    <col min="78" max="78" width="15.140625" style="0" customWidth="1"/>
    <col min="79" max="79" width="4.8515625" style="0" customWidth="1"/>
    <col min="80" max="82" width="5.28125" style="0" customWidth="1"/>
    <col min="83" max="83" width="10.421875" style="0" customWidth="1"/>
    <col min="84" max="84" width="11.7109375" style="0" customWidth="1"/>
    <col min="85" max="86" width="11.8515625" style="0" customWidth="1"/>
    <col min="87" max="87" width="13.28125" style="0" customWidth="1"/>
    <col min="88" max="89" width="9.00390625" style="0" customWidth="1"/>
    <col min="90" max="90" width="9.421875" style="0" bestFit="1" customWidth="1"/>
    <col min="91" max="91" width="8.57421875" style="0" customWidth="1"/>
    <col min="92" max="93" width="8.7109375" style="0" customWidth="1"/>
    <col min="94" max="94" width="10.28125" style="0" customWidth="1"/>
    <col min="95" max="95" width="6.421875" style="0" customWidth="1"/>
    <col min="96" max="96" width="6.00390625" style="0" customWidth="1"/>
    <col min="97" max="98" width="9.28125" style="0" bestFit="1" customWidth="1"/>
  </cols>
  <sheetData>
    <row r="1" spans="1:98" s="103" customFormat="1" ht="18">
      <c r="A1" s="106"/>
      <c r="B1" s="106"/>
      <c r="C1" s="98" t="s">
        <v>3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98"/>
      <c r="P1" s="98"/>
      <c r="Q1" s="98"/>
      <c r="R1" s="98"/>
      <c r="S1" s="98"/>
      <c r="T1" s="26"/>
      <c r="U1" s="98"/>
      <c r="V1" s="98"/>
      <c r="W1" s="98"/>
      <c r="X1" s="140"/>
      <c r="Y1" s="140"/>
      <c r="Z1" s="140"/>
      <c r="AA1" s="140"/>
      <c r="AB1" s="140"/>
      <c r="AC1" s="98"/>
      <c r="AD1" s="140"/>
      <c r="AE1" s="140"/>
      <c r="AF1" s="140"/>
      <c r="AG1" s="140"/>
      <c r="AH1" s="98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98"/>
      <c r="BA1" s="98"/>
      <c r="BB1" s="98"/>
      <c r="BC1" s="98"/>
      <c r="BD1" s="98"/>
      <c r="BE1" s="98"/>
      <c r="BF1" s="98"/>
      <c r="BG1" s="98"/>
      <c r="BH1" s="98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227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141"/>
      <c r="CI1" s="98"/>
      <c r="CJ1" s="98"/>
      <c r="CK1" s="98"/>
      <c r="CL1" s="99"/>
      <c r="CM1" s="99"/>
      <c r="CN1" s="99"/>
      <c r="CO1" s="99"/>
      <c r="CP1" s="99"/>
      <c r="CQ1" s="105"/>
      <c r="CR1" s="106"/>
      <c r="CS1" s="106"/>
      <c r="CT1" s="106"/>
    </row>
    <row r="2" spans="1:98" s="103" customFormat="1" ht="18">
      <c r="A2" s="106"/>
      <c r="B2" s="106"/>
      <c r="C2" s="104" t="s">
        <v>84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26"/>
      <c r="S2" s="141"/>
      <c r="T2" s="141"/>
      <c r="U2" s="26"/>
      <c r="V2" s="98"/>
      <c r="W2" s="26"/>
      <c r="X2" s="26"/>
      <c r="Y2" s="140"/>
      <c r="Z2" s="140"/>
      <c r="AA2" s="26"/>
      <c r="AB2" s="140"/>
      <c r="AC2" s="26"/>
      <c r="AD2" s="141"/>
      <c r="AE2" s="141"/>
      <c r="AF2" s="26"/>
      <c r="AG2" s="141"/>
      <c r="AH2" s="98"/>
      <c r="AI2" s="26"/>
      <c r="AJ2" s="140"/>
      <c r="AK2" s="26"/>
      <c r="AL2" s="140"/>
      <c r="AM2" s="26"/>
      <c r="AN2" s="140"/>
      <c r="AO2" s="26"/>
      <c r="AP2" s="140"/>
      <c r="AQ2" s="26"/>
      <c r="AR2" s="140"/>
      <c r="AS2" s="26"/>
      <c r="AT2" s="141"/>
      <c r="AU2" s="141"/>
      <c r="AV2" s="26"/>
      <c r="AW2" s="141"/>
      <c r="AX2" s="26"/>
      <c r="AY2" s="141"/>
      <c r="AZ2" s="141"/>
      <c r="BA2" s="26"/>
      <c r="BB2" s="141"/>
      <c r="BC2" s="26"/>
      <c r="BD2" s="141"/>
      <c r="BE2" s="141"/>
      <c r="BF2" s="26"/>
      <c r="BG2" s="98"/>
      <c r="BH2" s="26"/>
      <c r="BI2" s="106"/>
      <c r="BJ2" s="106"/>
      <c r="BK2" s="26"/>
      <c r="BL2" s="106"/>
      <c r="BM2" s="26"/>
      <c r="BN2" s="106"/>
      <c r="BO2" s="26"/>
      <c r="BP2" s="106"/>
      <c r="BQ2" s="26"/>
      <c r="BR2" s="106"/>
      <c r="BS2" s="98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99"/>
      <c r="CM2" s="99"/>
      <c r="CN2" s="99"/>
      <c r="CO2" s="99"/>
      <c r="CP2" s="99"/>
      <c r="CQ2" s="107"/>
      <c r="CR2" s="106"/>
      <c r="CS2" s="106"/>
      <c r="CT2" s="106"/>
    </row>
    <row r="3" spans="1:98" s="108" customFormat="1" ht="13.5" customHeight="1" thickBot="1">
      <c r="A3" s="109"/>
      <c r="B3" s="109"/>
      <c r="C3" s="229">
        <f ca="1">+NOW()</f>
        <v>43164.268514351854</v>
      </c>
      <c r="D3" s="229"/>
      <c r="E3" s="229"/>
      <c r="F3" s="96"/>
      <c r="G3" s="96" t="s">
        <v>7</v>
      </c>
      <c r="H3" s="96"/>
      <c r="I3" s="96">
        <f>COUNTIF($BS$9:$BS$32,"&gt;0")</f>
        <v>23</v>
      </c>
      <c r="J3" s="96" t="s">
        <v>8</v>
      </c>
      <c r="K3" s="96"/>
      <c r="L3" s="96" t="str">
        <f>"Scrutinati Femmine "&amp;$CG$33&amp;" su "&amp;$G$33</f>
        <v>Scrutinati Femmine 6417 su 6417</v>
      </c>
      <c r="M3" s="96"/>
      <c r="N3" s="96"/>
      <c r="O3" s="96"/>
      <c r="P3" s="96" t="str">
        <f>"Scrutinati Maschi "&amp;$CF$33&amp;" su "&amp;$F$33</f>
        <v>Scrutinati Maschi 6358 su 6358</v>
      </c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229"/>
      <c r="AD3" s="229"/>
      <c r="AE3" s="229"/>
      <c r="AF3" s="96"/>
      <c r="AG3" s="96"/>
      <c r="AH3" s="230"/>
      <c r="AI3" s="230"/>
      <c r="AJ3" s="230"/>
      <c r="AK3" s="120"/>
      <c r="AL3" s="120"/>
      <c r="AM3" s="120"/>
      <c r="AN3" s="120"/>
      <c r="AO3" s="120"/>
      <c r="AP3" s="120"/>
      <c r="AQ3" s="120"/>
      <c r="AR3" s="120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120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229"/>
      <c r="BT3" s="229"/>
      <c r="BU3" s="229"/>
      <c r="BV3" s="96"/>
      <c r="BW3" s="96"/>
      <c r="BX3" s="96"/>
      <c r="BY3" s="96"/>
      <c r="BZ3" s="96"/>
      <c r="CA3" s="150"/>
      <c r="CB3" s="150"/>
      <c r="CC3" s="150"/>
      <c r="CD3" s="150"/>
      <c r="CE3" s="150"/>
      <c r="CF3" s="150"/>
      <c r="CG3" s="120"/>
      <c r="CH3" s="120"/>
      <c r="CI3" s="120"/>
      <c r="CJ3" s="120"/>
      <c r="CK3" s="120"/>
      <c r="CL3" s="97"/>
      <c r="CM3" s="97"/>
      <c r="CN3" s="97"/>
      <c r="CO3" s="97"/>
      <c r="CP3" s="97"/>
      <c r="CQ3" s="96"/>
      <c r="CR3" s="109"/>
      <c r="CS3" s="109"/>
      <c r="CT3" s="109"/>
    </row>
    <row r="4" spans="1:94" ht="24.75" customHeight="1" thickBot="1">
      <c r="A4" s="100" t="s">
        <v>9</v>
      </c>
      <c r="B4" s="114" t="s">
        <v>10</v>
      </c>
      <c r="C4" s="211" t="s">
        <v>11</v>
      </c>
      <c r="D4" s="212"/>
      <c r="E4" s="226"/>
      <c r="F4" s="211" t="s">
        <v>0</v>
      </c>
      <c r="G4" s="212"/>
      <c r="H4" s="212"/>
      <c r="I4" s="216"/>
      <c r="J4" s="217"/>
      <c r="K4" s="217"/>
      <c r="L4" s="218"/>
      <c r="M4" s="220"/>
      <c r="N4" s="216"/>
      <c r="O4" s="217"/>
      <c r="P4" s="217"/>
      <c r="Q4" s="218"/>
      <c r="R4" s="220"/>
      <c r="S4" s="216"/>
      <c r="T4" s="217"/>
      <c r="U4" s="217"/>
      <c r="V4" s="218"/>
      <c r="W4" s="219"/>
      <c r="X4" s="223"/>
      <c r="Y4" s="217"/>
      <c r="Z4" s="217"/>
      <c r="AA4" s="102"/>
      <c r="AB4" s="101"/>
      <c r="AC4" s="216"/>
      <c r="AD4" s="217"/>
      <c r="AE4" s="217"/>
      <c r="AF4" s="218"/>
      <c r="AG4" s="220"/>
      <c r="AH4" s="191" t="s">
        <v>70</v>
      </c>
      <c r="AI4" s="192"/>
      <c r="AJ4" s="192"/>
      <c r="AK4" s="192"/>
      <c r="AL4" s="192"/>
      <c r="AM4" s="192"/>
      <c r="AN4" s="192"/>
      <c r="AO4" s="192"/>
      <c r="AP4" s="192"/>
      <c r="AQ4" s="192"/>
      <c r="AR4" s="193"/>
      <c r="AS4" s="216"/>
      <c r="AT4" s="217"/>
      <c r="AU4" s="217"/>
      <c r="AV4" s="218"/>
      <c r="AW4" s="220"/>
      <c r="AX4" s="216"/>
      <c r="AY4" s="217"/>
      <c r="AZ4" s="217"/>
      <c r="BA4" s="218"/>
      <c r="BB4" s="220"/>
      <c r="BC4" s="216"/>
      <c r="BD4" s="217"/>
      <c r="BE4" s="217"/>
      <c r="BF4" s="218"/>
      <c r="BG4" s="219"/>
      <c r="BH4" s="191" t="s">
        <v>75</v>
      </c>
      <c r="BI4" s="192"/>
      <c r="BJ4" s="192"/>
      <c r="BK4" s="192"/>
      <c r="BL4" s="192"/>
      <c r="BM4" s="192"/>
      <c r="BN4" s="192"/>
      <c r="BO4" s="192"/>
      <c r="BP4" s="192"/>
      <c r="BQ4" s="192"/>
      <c r="BR4" s="193"/>
      <c r="BS4" s="213" t="s">
        <v>12</v>
      </c>
      <c r="BT4" s="214"/>
      <c r="BU4" s="214"/>
      <c r="BV4" s="214"/>
      <c r="BW4" s="214"/>
      <c r="BX4" s="214"/>
      <c r="BY4" s="214"/>
      <c r="BZ4" s="215"/>
      <c r="CA4" s="162"/>
      <c r="CB4" s="151"/>
      <c r="CC4" s="151"/>
      <c r="CD4" s="151"/>
      <c r="CE4" s="152"/>
      <c r="CF4" s="152"/>
      <c r="CG4" s="152"/>
      <c r="CH4" s="152"/>
      <c r="CI4" s="152"/>
      <c r="CJ4" s="152"/>
      <c r="CK4" s="152"/>
      <c r="CL4" s="94"/>
      <c r="CM4" s="94"/>
      <c r="CN4" s="94"/>
      <c r="CO4" s="94"/>
      <c r="CP4" s="94"/>
    </row>
    <row r="5" spans="1:89" ht="18.75" customHeight="1">
      <c r="A5" s="28"/>
      <c r="B5" s="115"/>
      <c r="C5" s="116" t="s">
        <v>33</v>
      </c>
      <c r="D5" s="117" t="s">
        <v>34</v>
      </c>
      <c r="E5" s="118" t="s">
        <v>64</v>
      </c>
      <c r="F5" s="116" t="s">
        <v>33</v>
      </c>
      <c r="G5" s="117" t="s">
        <v>34</v>
      </c>
      <c r="H5" s="119" t="s">
        <v>64</v>
      </c>
      <c r="I5" s="203" t="s">
        <v>37</v>
      </c>
      <c r="J5" s="204"/>
      <c r="K5" s="204"/>
      <c r="L5" s="205" t="s">
        <v>47</v>
      </c>
      <c r="M5" s="206"/>
      <c r="N5" s="203" t="s">
        <v>53</v>
      </c>
      <c r="O5" s="204"/>
      <c r="P5" s="204"/>
      <c r="Q5" s="205" t="s">
        <v>54</v>
      </c>
      <c r="R5" s="206"/>
      <c r="S5" s="203" t="s">
        <v>56</v>
      </c>
      <c r="T5" s="204"/>
      <c r="U5" s="204"/>
      <c r="V5" s="205" t="s">
        <v>57</v>
      </c>
      <c r="W5" s="206"/>
      <c r="X5" s="203" t="s">
        <v>85</v>
      </c>
      <c r="Y5" s="204"/>
      <c r="Z5" s="204"/>
      <c r="AA5" s="205" t="s">
        <v>65</v>
      </c>
      <c r="AB5" s="206"/>
      <c r="AC5" s="203" t="s">
        <v>58</v>
      </c>
      <c r="AD5" s="204"/>
      <c r="AE5" s="204"/>
      <c r="AF5" s="205" t="s">
        <v>66</v>
      </c>
      <c r="AG5" s="206"/>
      <c r="AH5" s="221" t="s">
        <v>59</v>
      </c>
      <c r="AI5" s="222"/>
      <c r="AJ5" s="222"/>
      <c r="AK5" s="194" t="s">
        <v>86</v>
      </c>
      <c r="AL5" s="195"/>
      <c r="AM5" s="194" t="s">
        <v>87</v>
      </c>
      <c r="AN5" s="195"/>
      <c r="AO5" s="194" t="s">
        <v>88</v>
      </c>
      <c r="AP5" s="195"/>
      <c r="AQ5" s="194" t="s">
        <v>89</v>
      </c>
      <c r="AR5" s="195"/>
      <c r="AS5" s="203" t="s">
        <v>60</v>
      </c>
      <c r="AT5" s="204"/>
      <c r="AU5" s="204"/>
      <c r="AV5" s="205" t="s">
        <v>67</v>
      </c>
      <c r="AW5" s="206"/>
      <c r="AX5" s="203" t="s">
        <v>61</v>
      </c>
      <c r="AY5" s="204"/>
      <c r="AZ5" s="204"/>
      <c r="BA5" s="205" t="s">
        <v>57</v>
      </c>
      <c r="BB5" s="206"/>
      <c r="BC5" s="203" t="s">
        <v>62</v>
      </c>
      <c r="BD5" s="204"/>
      <c r="BE5" s="204"/>
      <c r="BF5" s="205" t="s">
        <v>68</v>
      </c>
      <c r="BG5" s="206"/>
      <c r="BH5" s="221" t="s">
        <v>63</v>
      </c>
      <c r="BI5" s="222"/>
      <c r="BJ5" s="222"/>
      <c r="BK5" s="194" t="s">
        <v>76</v>
      </c>
      <c r="BL5" s="195"/>
      <c r="BM5" s="194" t="s">
        <v>77</v>
      </c>
      <c r="BN5" s="195"/>
      <c r="BO5" s="194" t="s">
        <v>78</v>
      </c>
      <c r="BP5" s="195"/>
      <c r="BQ5" s="194" t="s">
        <v>79</v>
      </c>
      <c r="BR5" s="195"/>
      <c r="BS5" s="208"/>
      <c r="BT5" s="209"/>
      <c r="BU5" s="209"/>
      <c r="BV5" s="209"/>
      <c r="BW5" s="209"/>
      <c r="BX5" s="209"/>
      <c r="BY5" s="209"/>
      <c r="BZ5" s="210"/>
      <c r="CA5" s="29"/>
      <c r="CB5" s="153"/>
      <c r="CC5" s="153"/>
      <c r="CD5" s="153"/>
      <c r="CE5" s="27"/>
      <c r="CF5" s="27"/>
      <c r="CG5" s="27"/>
      <c r="CH5" s="27"/>
      <c r="CI5" s="27"/>
      <c r="CJ5" s="27"/>
      <c r="CK5" s="27"/>
    </row>
    <row r="6" spans="1:89" ht="25.5" customHeight="1">
      <c r="A6" s="30"/>
      <c r="B6" s="31"/>
      <c r="C6" s="110"/>
      <c r="D6" s="111"/>
      <c r="E6" s="112"/>
      <c r="F6" s="110"/>
      <c r="G6" s="111"/>
      <c r="H6" s="113"/>
      <c r="I6" s="203" t="s">
        <v>90</v>
      </c>
      <c r="J6" s="204"/>
      <c r="K6" s="204"/>
      <c r="L6" s="205" t="s">
        <v>32</v>
      </c>
      <c r="M6" s="206"/>
      <c r="N6" s="203" t="s">
        <v>91</v>
      </c>
      <c r="O6" s="204"/>
      <c r="P6" s="204"/>
      <c r="Q6" s="205" t="s">
        <v>45</v>
      </c>
      <c r="R6" s="206"/>
      <c r="S6" s="203" t="s">
        <v>92</v>
      </c>
      <c r="T6" s="204"/>
      <c r="U6" s="204"/>
      <c r="V6" s="205" t="s">
        <v>42</v>
      </c>
      <c r="W6" s="206"/>
      <c r="X6" s="203" t="s">
        <v>93</v>
      </c>
      <c r="Y6" s="204"/>
      <c r="Z6" s="204"/>
      <c r="AA6" s="205" t="s">
        <v>38</v>
      </c>
      <c r="AB6" s="206"/>
      <c r="AC6" s="203" t="s">
        <v>94</v>
      </c>
      <c r="AD6" s="204"/>
      <c r="AE6" s="204"/>
      <c r="AF6" s="205" t="s">
        <v>69</v>
      </c>
      <c r="AG6" s="206"/>
      <c r="AH6" s="203" t="s">
        <v>95</v>
      </c>
      <c r="AI6" s="204"/>
      <c r="AJ6" s="204"/>
      <c r="AK6" s="196" t="s">
        <v>73</v>
      </c>
      <c r="AL6" s="197"/>
      <c r="AM6" s="196" t="s">
        <v>43</v>
      </c>
      <c r="AN6" s="197"/>
      <c r="AO6" s="196" t="s">
        <v>72</v>
      </c>
      <c r="AP6" s="197"/>
      <c r="AQ6" s="196" t="s">
        <v>71</v>
      </c>
      <c r="AR6" s="197"/>
      <c r="AS6" s="203" t="s">
        <v>96</v>
      </c>
      <c r="AT6" s="204"/>
      <c r="AU6" s="204"/>
      <c r="AV6" s="205" t="s">
        <v>41</v>
      </c>
      <c r="AW6" s="206"/>
      <c r="AX6" s="203" t="s">
        <v>97</v>
      </c>
      <c r="AY6" s="204"/>
      <c r="AZ6" s="204"/>
      <c r="BA6" s="205" t="s">
        <v>46</v>
      </c>
      <c r="BB6" s="206"/>
      <c r="BC6" s="203" t="s">
        <v>98</v>
      </c>
      <c r="BD6" s="204"/>
      <c r="BE6" s="204"/>
      <c r="BF6" s="205" t="s">
        <v>40</v>
      </c>
      <c r="BG6" s="206"/>
      <c r="BH6" s="224" t="s">
        <v>99</v>
      </c>
      <c r="BI6" s="225"/>
      <c r="BJ6" s="225"/>
      <c r="BK6" s="196" t="s">
        <v>35</v>
      </c>
      <c r="BL6" s="197"/>
      <c r="BM6" s="198" t="s">
        <v>80</v>
      </c>
      <c r="BN6" s="197"/>
      <c r="BO6" s="196" t="s">
        <v>81</v>
      </c>
      <c r="BP6" s="197"/>
      <c r="BQ6" s="196" t="s">
        <v>44</v>
      </c>
      <c r="BR6" s="197"/>
      <c r="BS6" s="69"/>
      <c r="BT6" s="70"/>
      <c r="BU6" s="70"/>
      <c r="BV6" s="70"/>
      <c r="BW6" s="70"/>
      <c r="BX6" s="70"/>
      <c r="BY6" s="70"/>
      <c r="BZ6" s="71"/>
      <c r="CA6" s="29"/>
      <c r="CB6" s="153"/>
      <c r="CC6" s="153"/>
      <c r="CD6" s="153"/>
      <c r="CE6" s="27"/>
      <c r="CF6" s="27"/>
      <c r="CG6" s="27"/>
      <c r="CH6" s="27"/>
      <c r="CI6" s="27"/>
      <c r="CJ6" s="27"/>
      <c r="CK6" s="27"/>
    </row>
    <row r="7" spans="1:89" ht="69.75" customHeight="1" thickBot="1">
      <c r="A7" s="30"/>
      <c r="B7" s="31"/>
      <c r="C7" s="110"/>
      <c r="D7" s="111"/>
      <c r="E7" s="112"/>
      <c r="F7" s="110"/>
      <c r="G7" s="111"/>
      <c r="H7" s="113"/>
      <c r="I7" s="203" t="s">
        <v>32</v>
      </c>
      <c r="J7" s="204"/>
      <c r="K7" s="204"/>
      <c r="L7" s="189"/>
      <c r="M7" s="190"/>
      <c r="N7" s="203" t="s">
        <v>45</v>
      </c>
      <c r="O7" s="204"/>
      <c r="P7" s="204"/>
      <c r="Q7" s="189"/>
      <c r="R7" s="190"/>
      <c r="S7" s="203" t="s">
        <v>42</v>
      </c>
      <c r="T7" s="204"/>
      <c r="U7" s="204"/>
      <c r="V7" s="189"/>
      <c r="W7" s="190"/>
      <c r="X7" s="203" t="s">
        <v>38</v>
      </c>
      <c r="Y7" s="204"/>
      <c r="Z7" s="204"/>
      <c r="AA7" s="189"/>
      <c r="AB7" s="190"/>
      <c r="AC7" s="203" t="s">
        <v>69</v>
      </c>
      <c r="AD7" s="204"/>
      <c r="AE7" s="204"/>
      <c r="AF7" s="189"/>
      <c r="AG7" s="190"/>
      <c r="AH7" s="203" t="s">
        <v>70</v>
      </c>
      <c r="AI7" s="204"/>
      <c r="AJ7" s="204"/>
      <c r="AK7" s="189"/>
      <c r="AL7" s="190"/>
      <c r="AM7" s="189"/>
      <c r="AN7" s="190"/>
      <c r="AO7" s="189"/>
      <c r="AP7" s="190"/>
      <c r="AQ7" s="189"/>
      <c r="AR7" s="190"/>
      <c r="AS7" s="203" t="s">
        <v>41</v>
      </c>
      <c r="AT7" s="204"/>
      <c r="AU7" s="204"/>
      <c r="AV7" s="189"/>
      <c r="AW7" s="190"/>
      <c r="AX7" s="203" t="s">
        <v>46</v>
      </c>
      <c r="AY7" s="204"/>
      <c r="AZ7" s="204"/>
      <c r="BA7" s="189"/>
      <c r="BB7" s="190"/>
      <c r="BC7" s="203" t="s">
        <v>40</v>
      </c>
      <c r="BD7" s="204"/>
      <c r="BE7" s="204"/>
      <c r="BF7" s="189"/>
      <c r="BG7" s="190"/>
      <c r="BH7" s="203" t="s">
        <v>75</v>
      </c>
      <c r="BI7" s="204"/>
      <c r="BJ7" s="204"/>
      <c r="BK7" s="189"/>
      <c r="BL7" s="190"/>
      <c r="BM7" s="189"/>
      <c r="BN7" s="190"/>
      <c r="BO7" s="189"/>
      <c r="BP7" s="190"/>
      <c r="BQ7" s="189"/>
      <c r="BR7" s="190"/>
      <c r="BS7" s="91" t="s">
        <v>51</v>
      </c>
      <c r="BT7" s="92" t="s">
        <v>36</v>
      </c>
      <c r="BU7" s="92" t="s">
        <v>52</v>
      </c>
      <c r="BV7" s="92" t="s">
        <v>13</v>
      </c>
      <c r="BW7" s="92" t="s">
        <v>14</v>
      </c>
      <c r="BX7" s="92" t="s">
        <v>15</v>
      </c>
      <c r="BY7" s="92" t="s">
        <v>31</v>
      </c>
      <c r="BZ7" s="93" t="s">
        <v>16</v>
      </c>
      <c r="CA7" s="32" t="s">
        <v>82</v>
      </c>
      <c r="CB7" s="154" t="s">
        <v>83</v>
      </c>
      <c r="CC7" s="154" t="s">
        <v>124</v>
      </c>
      <c r="CD7" s="154" t="s">
        <v>125</v>
      </c>
      <c r="CE7" s="27" t="s">
        <v>17</v>
      </c>
      <c r="CF7" s="27"/>
      <c r="CG7" s="27"/>
      <c r="CH7" s="27"/>
      <c r="CI7" s="27"/>
      <c r="CJ7" s="27"/>
      <c r="CK7" s="27"/>
    </row>
    <row r="8" spans="1:89" s="1" customFormat="1" ht="32.25" customHeight="1" thickBot="1">
      <c r="A8" s="33"/>
      <c r="B8" s="34"/>
      <c r="C8" s="35"/>
      <c r="D8" s="36"/>
      <c r="E8" s="37"/>
      <c r="F8" s="38"/>
      <c r="G8" s="39"/>
      <c r="H8" s="73"/>
      <c r="I8" s="85" t="s">
        <v>50</v>
      </c>
      <c r="J8" s="86" t="s">
        <v>39</v>
      </c>
      <c r="K8" s="86" t="s">
        <v>74</v>
      </c>
      <c r="L8" s="86" t="s">
        <v>48</v>
      </c>
      <c r="M8" s="87" t="s">
        <v>49</v>
      </c>
      <c r="N8" s="85" t="s">
        <v>55</v>
      </c>
      <c r="O8" s="86" t="s">
        <v>39</v>
      </c>
      <c r="P8" s="86" t="s">
        <v>74</v>
      </c>
      <c r="Q8" s="86" t="s">
        <v>48</v>
      </c>
      <c r="R8" s="87" t="s">
        <v>49</v>
      </c>
      <c r="S8" s="85" t="s">
        <v>55</v>
      </c>
      <c r="T8" s="86" t="s">
        <v>39</v>
      </c>
      <c r="U8" s="86" t="s">
        <v>74</v>
      </c>
      <c r="V8" s="86" t="s">
        <v>48</v>
      </c>
      <c r="W8" s="87" t="s">
        <v>49</v>
      </c>
      <c r="X8" s="85" t="s">
        <v>55</v>
      </c>
      <c r="Y8" s="86" t="s">
        <v>39</v>
      </c>
      <c r="Z8" s="86" t="s">
        <v>74</v>
      </c>
      <c r="AA8" s="86" t="s">
        <v>48</v>
      </c>
      <c r="AB8" s="87" t="s">
        <v>49</v>
      </c>
      <c r="AC8" s="85" t="s">
        <v>55</v>
      </c>
      <c r="AD8" s="86" t="s">
        <v>39</v>
      </c>
      <c r="AE8" s="86" t="s">
        <v>74</v>
      </c>
      <c r="AF8" s="86" t="s">
        <v>48</v>
      </c>
      <c r="AG8" s="87" t="s">
        <v>49</v>
      </c>
      <c r="AH8" s="85" t="s">
        <v>55</v>
      </c>
      <c r="AI8" s="86" t="s">
        <v>39</v>
      </c>
      <c r="AJ8" s="86" t="s">
        <v>74</v>
      </c>
      <c r="AK8" s="86" t="s">
        <v>48</v>
      </c>
      <c r="AL8" s="87" t="s">
        <v>49</v>
      </c>
      <c r="AM8" s="86" t="s">
        <v>48</v>
      </c>
      <c r="AN8" s="87" t="s">
        <v>49</v>
      </c>
      <c r="AO8" s="86" t="s">
        <v>48</v>
      </c>
      <c r="AP8" s="87" t="s">
        <v>49</v>
      </c>
      <c r="AQ8" s="86" t="s">
        <v>48</v>
      </c>
      <c r="AR8" s="87" t="s">
        <v>49</v>
      </c>
      <c r="AS8" s="85" t="s">
        <v>55</v>
      </c>
      <c r="AT8" s="86" t="s">
        <v>39</v>
      </c>
      <c r="AU8" s="86" t="s">
        <v>74</v>
      </c>
      <c r="AV8" s="86" t="s">
        <v>48</v>
      </c>
      <c r="AW8" s="87" t="s">
        <v>49</v>
      </c>
      <c r="AX8" s="85" t="s">
        <v>55</v>
      </c>
      <c r="AY8" s="86" t="s">
        <v>39</v>
      </c>
      <c r="AZ8" s="86" t="s">
        <v>74</v>
      </c>
      <c r="BA8" s="86" t="s">
        <v>48</v>
      </c>
      <c r="BB8" s="87" t="s">
        <v>49</v>
      </c>
      <c r="BC8" s="85" t="s">
        <v>55</v>
      </c>
      <c r="BD8" s="86" t="s">
        <v>39</v>
      </c>
      <c r="BE8" s="86" t="s">
        <v>74</v>
      </c>
      <c r="BF8" s="86" t="s">
        <v>48</v>
      </c>
      <c r="BG8" s="87" t="s">
        <v>49</v>
      </c>
      <c r="BH8" s="85" t="s">
        <v>55</v>
      </c>
      <c r="BI8" s="86" t="s">
        <v>39</v>
      </c>
      <c r="BJ8" s="86" t="s">
        <v>74</v>
      </c>
      <c r="BK8" s="86" t="s">
        <v>48</v>
      </c>
      <c r="BL8" s="87" t="s">
        <v>49</v>
      </c>
      <c r="BM8" s="86" t="s">
        <v>48</v>
      </c>
      <c r="BN8" s="87" t="s">
        <v>49</v>
      </c>
      <c r="BO8" s="86" t="s">
        <v>48</v>
      </c>
      <c r="BP8" s="87" t="s">
        <v>49</v>
      </c>
      <c r="BQ8" s="86" t="s">
        <v>48</v>
      </c>
      <c r="BR8" s="87" t="s">
        <v>49</v>
      </c>
      <c r="BS8" s="40" t="s">
        <v>4</v>
      </c>
      <c r="BT8" s="41" t="s">
        <v>18</v>
      </c>
      <c r="BU8" s="41"/>
      <c r="BV8" s="41">
        <v>1</v>
      </c>
      <c r="BW8" s="41">
        <v>2</v>
      </c>
      <c r="BX8" s="41">
        <v>3</v>
      </c>
      <c r="BY8" s="42" t="s">
        <v>5</v>
      </c>
      <c r="BZ8" s="43" t="s">
        <v>6</v>
      </c>
      <c r="CA8" s="122"/>
      <c r="CB8" s="155"/>
      <c r="CC8" s="155"/>
      <c r="CD8" s="155"/>
      <c r="CE8" s="44"/>
      <c r="CF8" s="156" t="s">
        <v>33</v>
      </c>
      <c r="CG8" s="156" t="s">
        <v>34</v>
      </c>
      <c r="CH8" s="156"/>
      <c r="CI8" s="44"/>
      <c r="CJ8" s="44"/>
      <c r="CK8" s="44"/>
    </row>
    <row r="9" spans="1:89" ht="15.75">
      <c r="A9" s="123">
        <v>1</v>
      </c>
      <c r="B9" s="124" t="s">
        <v>19</v>
      </c>
      <c r="C9" s="125">
        <v>270</v>
      </c>
      <c r="D9" s="125">
        <v>283</v>
      </c>
      <c r="E9" s="45">
        <f>+C9+D9</f>
        <v>553</v>
      </c>
      <c r="F9" s="2">
        <v>188</v>
      </c>
      <c r="G9" s="3">
        <v>197</v>
      </c>
      <c r="H9" s="46">
        <f>SUM(F9:G9)</f>
        <v>385</v>
      </c>
      <c r="I9" s="4">
        <v>133</v>
      </c>
      <c r="J9" s="4">
        <v>6</v>
      </c>
      <c r="K9" s="5">
        <f aca="true" t="shared" si="0" ref="K9:K20">IF($BS9=0,,I9/$BS9)</f>
        <v>0.35561497326203206</v>
      </c>
      <c r="L9" s="126">
        <v>127</v>
      </c>
      <c r="M9" s="5">
        <f aca="true" t="shared" si="1" ref="M9:M20">IF($BU9=0,,L9/$BU9)</f>
        <v>0.35082872928176795</v>
      </c>
      <c r="N9" s="4">
        <v>0</v>
      </c>
      <c r="O9" s="4">
        <v>0</v>
      </c>
      <c r="P9" s="5">
        <f aca="true" t="shared" si="2" ref="P9:P20">IF($BS9=0,,N9/$BS9)</f>
        <v>0</v>
      </c>
      <c r="Q9" s="126">
        <f>+N9</f>
        <v>0</v>
      </c>
      <c r="R9" s="5">
        <f aca="true" t="shared" si="3" ref="R9:R20">IF($BU9=0,,Q9/$BU9)</f>
        <v>0</v>
      </c>
      <c r="S9" s="4">
        <v>4</v>
      </c>
      <c r="T9" s="4">
        <v>1</v>
      </c>
      <c r="U9" s="5">
        <f aca="true" t="shared" si="4" ref="U9:U20">IF($BS9=0,,S9/$BS9)</f>
        <v>0.0106951871657754</v>
      </c>
      <c r="V9" s="126">
        <v>3</v>
      </c>
      <c r="W9" s="5">
        <f aca="true" t="shared" si="5" ref="W9:W20">IF($BU9=0,,V9/$BU9)</f>
        <v>0.008287292817679558</v>
      </c>
      <c r="X9" s="4">
        <v>17</v>
      </c>
      <c r="Y9" s="4">
        <v>3</v>
      </c>
      <c r="Z9" s="5">
        <f aca="true" t="shared" si="6" ref="Z9:Z20">IF($BS9=0,,X9/$BS9)</f>
        <v>0.045454545454545456</v>
      </c>
      <c r="AA9" s="126">
        <v>14</v>
      </c>
      <c r="AB9" s="5">
        <f aca="true" t="shared" si="7" ref="AB9:AB20">IF($BU9=0,,AA9/$BU9)</f>
        <v>0.03867403314917127</v>
      </c>
      <c r="AC9" s="4">
        <v>11</v>
      </c>
      <c r="AD9" s="4">
        <v>0</v>
      </c>
      <c r="AE9" s="5">
        <f aca="true" t="shared" si="8" ref="AE9:AE20">IF($BS9=0,,AC9/$BS9)</f>
        <v>0.029411764705882353</v>
      </c>
      <c r="AF9" s="126">
        <f>+AC9</f>
        <v>11</v>
      </c>
      <c r="AG9" s="5">
        <f aca="true" t="shared" si="9" ref="AG9:AG20">IF($BU9=0,,AF9/$BU9)</f>
        <v>0.03038674033149171</v>
      </c>
      <c r="AH9" s="4">
        <v>113</v>
      </c>
      <c r="AI9" s="4">
        <v>0</v>
      </c>
      <c r="AJ9" s="5">
        <f aca="true" t="shared" si="10" ref="AJ9:AJ20">IF($BS9=0,,AH9/$BS9)</f>
        <v>0.30213903743315507</v>
      </c>
      <c r="AK9" s="126">
        <v>38</v>
      </c>
      <c r="AL9" s="5">
        <f aca="true" t="shared" si="11" ref="AL9:AL20">IF($BU9=0,,AK9/$BU9)</f>
        <v>0.10497237569060773</v>
      </c>
      <c r="AM9" s="126">
        <v>2</v>
      </c>
      <c r="AN9" s="5">
        <f aca="true" t="shared" si="12" ref="AN9:AN20">IF($BU9=0,,AM9/$BU9)</f>
        <v>0.0055248618784530384</v>
      </c>
      <c r="AO9" s="126">
        <v>63</v>
      </c>
      <c r="AP9" s="5">
        <f aca="true" t="shared" si="13" ref="AP9:AP20">IF($BU9=0,,AO9/$BU9)</f>
        <v>0.17403314917127072</v>
      </c>
      <c r="AQ9" s="126">
        <v>10</v>
      </c>
      <c r="AR9" s="5">
        <f aca="true" t="shared" si="14" ref="AR9:AR20">IF($BU9=0,,AQ9/$BU9)</f>
        <v>0.027624309392265192</v>
      </c>
      <c r="AS9" s="4">
        <v>2</v>
      </c>
      <c r="AT9" s="4">
        <v>0</v>
      </c>
      <c r="AU9" s="5">
        <f aca="true" t="shared" si="15" ref="AU9:AU33">IF($BS9=0,,AS9/$BS9)</f>
        <v>0.0053475935828877</v>
      </c>
      <c r="AV9" s="126">
        <f>+AS9</f>
        <v>2</v>
      </c>
      <c r="AW9" s="5">
        <f aca="true" t="shared" si="16" ref="AW9:AW33">IF($BU9=0,,AV9/$BU9)</f>
        <v>0.0055248618784530384</v>
      </c>
      <c r="AX9" s="4">
        <v>5</v>
      </c>
      <c r="AY9" s="4">
        <v>0</v>
      </c>
      <c r="AZ9" s="5">
        <f aca="true" t="shared" si="17" ref="AZ9:AZ33">IF($BS9=0,,AX9/$BS9)</f>
        <v>0.013368983957219251</v>
      </c>
      <c r="BA9" s="126">
        <f>+AX9</f>
        <v>5</v>
      </c>
      <c r="BB9" s="5">
        <f aca="true" t="shared" si="18" ref="BB9:BB33">IF($BU9=0,,BA9/$BU9)</f>
        <v>0.013812154696132596</v>
      </c>
      <c r="BC9" s="4">
        <v>3</v>
      </c>
      <c r="BD9" s="4">
        <v>0</v>
      </c>
      <c r="BE9" s="5">
        <f aca="true" t="shared" si="19" ref="BE9:BE33">IF($BS9=0,,BC9/$BS9)</f>
        <v>0.008021390374331552</v>
      </c>
      <c r="BF9" s="126">
        <f>+BC9</f>
        <v>3</v>
      </c>
      <c r="BG9" s="5">
        <f aca="true" t="shared" si="20" ref="BG9:BG33">IF($BU9=0,,BF9/$BU9)</f>
        <v>0.008287292817679558</v>
      </c>
      <c r="BH9" s="4">
        <v>86</v>
      </c>
      <c r="BI9" s="4">
        <v>2</v>
      </c>
      <c r="BJ9" s="5">
        <f aca="true" t="shared" si="21" ref="BJ9:BJ33">IF($BS9=0,,BH9/$BS9)</f>
        <v>0.22994652406417113</v>
      </c>
      <c r="BK9" s="126">
        <v>69</v>
      </c>
      <c r="BL9" s="5">
        <f aca="true" t="shared" si="22" ref="BL9:BL33">IF($BU9=0,,BK9/$BU9)</f>
        <v>0.19060773480662985</v>
      </c>
      <c r="BM9" s="126">
        <v>0</v>
      </c>
      <c r="BN9" s="5">
        <f aca="true" t="shared" si="23" ref="BN9:BN33">IF($BU9=0,,BM9/$BU9)</f>
        <v>0</v>
      </c>
      <c r="BO9" s="126">
        <v>12</v>
      </c>
      <c r="BP9" s="5">
        <f aca="true" t="shared" si="24" ref="BP9:BP33">IF($BU9=0,,BO9/$BU9)</f>
        <v>0.03314917127071823</v>
      </c>
      <c r="BQ9" s="126">
        <v>3</v>
      </c>
      <c r="BR9" s="5">
        <f aca="true" t="shared" si="25" ref="BR9:BR33">IF($BU9=0,,BQ9/$BU9)</f>
        <v>0.008287292817679558</v>
      </c>
      <c r="BS9" s="47">
        <f aca="true" t="shared" si="26" ref="BS9:BS20">SUM(I9,N9,S9,AH9,X9,AC9,AS9,AX9,BC9,BH9)</f>
        <v>374</v>
      </c>
      <c r="BT9" s="48">
        <f aca="true" t="shared" si="27" ref="BT9:BT20">+J9+O9+T9+AI9+Y9+AD9+AT9+AY9+BD9+BI9</f>
        <v>12</v>
      </c>
      <c r="BU9" s="90">
        <f aca="true" t="shared" si="28" ref="BU9:BU20">+SUM(L9,Q9,V9,AK9,AM9,AO9,AQ9,AA9,AF9,AV9,BA9,BF9,BK9,BM9,BO9,BQ9)</f>
        <v>362</v>
      </c>
      <c r="BV9" s="3">
        <v>0</v>
      </c>
      <c r="BW9" s="3">
        <v>3</v>
      </c>
      <c r="BX9" s="3">
        <v>8</v>
      </c>
      <c r="BY9" s="20">
        <f>+BV9+BW9+BX9</f>
        <v>11</v>
      </c>
      <c r="BZ9" s="21">
        <f aca="true" t="shared" si="29" ref="BZ9:BZ20">+BS9+BY9</f>
        <v>385</v>
      </c>
      <c r="CA9" s="148">
        <f>+BZ9-H9</f>
        <v>0</v>
      </c>
      <c r="CB9" s="157">
        <f>+BT9+BU9-BS9</f>
        <v>0</v>
      </c>
      <c r="CC9" s="157">
        <f>+AK9+AM9+AO9+AQ9+AI9-AH9</f>
        <v>0</v>
      </c>
      <c r="CD9" s="157">
        <f>+BQ9+BO9+BM9+BK9+BI9-BH9</f>
        <v>0</v>
      </c>
      <c r="CE9" s="146">
        <f aca="true" t="shared" si="30" ref="CE9:CE32">+J9+O9+T9+AI9+Y9+AD9+AT9+AY9+BD9+BI9</f>
        <v>12</v>
      </c>
      <c r="CF9" s="146">
        <f aca="true" t="shared" si="31" ref="CF9:CF32">IF($BZ9&gt;0,$F9,0)</f>
        <v>188</v>
      </c>
      <c r="CG9" s="146">
        <f aca="true" t="shared" si="32" ref="CG9:CG32">IF($BZ9&gt;0,$G9,0)</f>
        <v>197</v>
      </c>
      <c r="CH9" s="27"/>
      <c r="CI9" s="27"/>
      <c r="CJ9" s="27"/>
      <c r="CK9" s="27"/>
    </row>
    <row r="10" spans="1:89" s="84" customFormat="1" ht="15.75">
      <c r="A10" s="127">
        <v>2</v>
      </c>
      <c r="B10" s="128" t="s">
        <v>19</v>
      </c>
      <c r="C10" s="129">
        <v>311</v>
      </c>
      <c r="D10" s="129">
        <v>311</v>
      </c>
      <c r="E10" s="74">
        <f aca="true" t="shared" si="33" ref="E10:E32">+C10+D10</f>
        <v>622</v>
      </c>
      <c r="F10" s="75">
        <v>233</v>
      </c>
      <c r="G10" s="76">
        <v>227</v>
      </c>
      <c r="H10" s="77">
        <f aca="true" t="shared" si="34" ref="H10:H20">SUM(F10:G10)</f>
        <v>460</v>
      </c>
      <c r="I10" s="78">
        <v>113</v>
      </c>
      <c r="J10" s="78">
        <v>2</v>
      </c>
      <c r="K10" s="79">
        <f t="shared" si="0"/>
        <v>0.25681818181818183</v>
      </c>
      <c r="L10" s="130">
        <v>111</v>
      </c>
      <c r="M10" s="79">
        <f t="shared" si="1"/>
        <v>0.25813953488372093</v>
      </c>
      <c r="N10" s="145">
        <v>0</v>
      </c>
      <c r="O10" s="78">
        <v>0</v>
      </c>
      <c r="P10" s="79">
        <f t="shared" si="2"/>
        <v>0</v>
      </c>
      <c r="Q10" s="130">
        <f aca="true" t="shared" si="35" ref="Q10:Q20">+N10</f>
        <v>0</v>
      </c>
      <c r="R10" s="79">
        <f t="shared" si="3"/>
        <v>0</v>
      </c>
      <c r="S10" s="78">
        <v>0</v>
      </c>
      <c r="T10" s="78">
        <v>0</v>
      </c>
      <c r="U10" s="79">
        <f t="shared" si="4"/>
        <v>0</v>
      </c>
      <c r="V10" s="130">
        <f aca="true" t="shared" si="36" ref="V10:V32">+S10</f>
        <v>0</v>
      </c>
      <c r="W10" s="79">
        <f t="shared" si="5"/>
        <v>0</v>
      </c>
      <c r="X10" s="78">
        <v>17</v>
      </c>
      <c r="Y10" s="78">
        <v>0</v>
      </c>
      <c r="Z10" s="79">
        <f t="shared" si="6"/>
        <v>0.038636363636363635</v>
      </c>
      <c r="AA10" s="130">
        <f aca="true" t="shared" si="37" ref="AA10:AA32">+X10</f>
        <v>17</v>
      </c>
      <c r="AB10" s="79">
        <f t="shared" si="7"/>
        <v>0.03953488372093023</v>
      </c>
      <c r="AC10" s="78">
        <v>5</v>
      </c>
      <c r="AD10" s="78">
        <v>0</v>
      </c>
      <c r="AE10" s="79">
        <f t="shared" si="8"/>
        <v>0.011363636363636364</v>
      </c>
      <c r="AF10" s="130">
        <f aca="true" t="shared" si="38" ref="AF10:AF32">+AC10</f>
        <v>5</v>
      </c>
      <c r="AG10" s="79">
        <f t="shared" si="9"/>
        <v>0.011627906976744186</v>
      </c>
      <c r="AH10" s="78">
        <v>149</v>
      </c>
      <c r="AI10" s="78">
        <v>3</v>
      </c>
      <c r="AJ10" s="79">
        <f t="shared" si="10"/>
        <v>0.3386363636363636</v>
      </c>
      <c r="AK10" s="130">
        <v>77</v>
      </c>
      <c r="AL10" s="79">
        <f t="shared" si="11"/>
        <v>0.17906976744186046</v>
      </c>
      <c r="AM10" s="130">
        <v>2</v>
      </c>
      <c r="AN10" s="79">
        <f t="shared" si="12"/>
        <v>0.004651162790697674</v>
      </c>
      <c r="AO10" s="130">
        <v>54</v>
      </c>
      <c r="AP10" s="79">
        <f t="shared" si="13"/>
        <v>0.12558139534883722</v>
      </c>
      <c r="AQ10" s="130">
        <v>13</v>
      </c>
      <c r="AR10" s="79">
        <f t="shared" si="14"/>
        <v>0.030232558139534883</v>
      </c>
      <c r="AS10" s="78">
        <v>7</v>
      </c>
      <c r="AT10" s="78">
        <v>0</v>
      </c>
      <c r="AU10" s="79">
        <f t="shared" si="15"/>
        <v>0.015909090909090907</v>
      </c>
      <c r="AV10" s="130">
        <f aca="true" t="shared" si="39" ref="AV10:AV32">+AS10</f>
        <v>7</v>
      </c>
      <c r="AW10" s="79">
        <f t="shared" si="16"/>
        <v>0.01627906976744186</v>
      </c>
      <c r="AX10" s="78">
        <v>5</v>
      </c>
      <c r="AY10" s="78">
        <v>1</v>
      </c>
      <c r="AZ10" s="79">
        <f t="shared" si="17"/>
        <v>0.011363636363636364</v>
      </c>
      <c r="BA10" s="130">
        <v>4</v>
      </c>
      <c r="BB10" s="79">
        <f t="shared" si="18"/>
        <v>0.009302325581395349</v>
      </c>
      <c r="BC10" s="78">
        <v>3</v>
      </c>
      <c r="BD10" s="78">
        <v>0</v>
      </c>
      <c r="BE10" s="79">
        <f t="shared" si="19"/>
        <v>0.006818181818181818</v>
      </c>
      <c r="BF10" s="130">
        <f aca="true" t="shared" si="40" ref="BF10:BF32">+BC10</f>
        <v>3</v>
      </c>
      <c r="BG10" s="79">
        <f t="shared" si="20"/>
        <v>0.0069767441860465115</v>
      </c>
      <c r="BH10" s="78">
        <v>141</v>
      </c>
      <c r="BI10" s="78">
        <v>4</v>
      </c>
      <c r="BJ10" s="79">
        <f t="shared" si="21"/>
        <v>0.32045454545454544</v>
      </c>
      <c r="BK10" s="130">
        <v>124</v>
      </c>
      <c r="BL10" s="79">
        <f t="shared" si="22"/>
        <v>0.28837209302325584</v>
      </c>
      <c r="BM10" s="130">
        <v>1</v>
      </c>
      <c r="BN10" s="79">
        <f t="shared" si="23"/>
        <v>0.002325581395348837</v>
      </c>
      <c r="BO10" s="130">
        <v>10</v>
      </c>
      <c r="BP10" s="79">
        <f t="shared" si="24"/>
        <v>0.023255813953488372</v>
      </c>
      <c r="BQ10" s="130">
        <v>2</v>
      </c>
      <c r="BR10" s="79">
        <f t="shared" si="25"/>
        <v>0.004651162790697674</v>
      </c>
      <c r="BS10" s="80">
        <f t="shared" si="26"/>
        <v>440</v>
      </c>
      <c r="BT10" s="81">
        <f t="shared" si="27"/>
        <v>10</v>
      </c>
      <c r="BU10" s="143">
        <f t="shared" si="28"/>
        <v>430</v>
      </c>
      <c r="BV10" s="76">
        <v>0</v>
      </c>
      <c r="BW10" s="76">
        <v>8</v>
      </c>
      <c r="BX10" s="76">
        <v>12</v>
      </c>
      <c r="BY10" s="82">
        <f aca="true" t="shared" si="41" ref="BY10:BY32">+BV10+BW10+BX10</f>
        <v>20</v>
      </c>
      <c r="BZ10" s="83">
        <f t="shared" si="29"/>
        <v>460</v>
      </c>
      <c r="CA10" s="148">
        <f aca="true" t="shared" si="42" ref="CA10:CA33">+BZ10-H10</f>
        <v>0</v>
      </c>
      <c r="CB10" s="157">
        <f aca="true" t="shared" si="43" ref="CB10:CB33">+BT10+BU10-BS10</f>
        <v>0</v>
      </c>
      <c r="CC10" s="157">
        <f aca="true" t="shared" si="44" ref="CC10:CC33">+AK10+AM10+AO10+AQ10+AI10-AH10</f>
        <v>0</v>
      </c>
      <c r="CD10" s="157">
        <f aca="true" t="shared" si="45" ref="CD10:CD33">+BQ10+BO10+BM10+BK10+BI10-BH10</f>
        <v>0</v>
      </c>
      <c r="CE10" s="147">
        <f t="shared" si="30"/>
        <v>10</v>
      </c>
      <c r="CF10" s="147">
        <f t="shared" si="31"/>
        <v>233</v>
      </c>
      <c r="CG10" s="147">
        <f t="shared" si="32"/>
        <v>227</v>
      </c>
      <c r="CH10" s="27"/>
      <c r="CI10" s="158"/>
      <c r="CJ10" s="158"/>
      <c r="CK10" s="158"/>
    </row>
    <row r="11" spans="1:89" ht="15.75">
      <c r="A11" s="131">
        <v>3</v>
      </c>
      <c r="B11" s="132" t="s">
        <v>19</v>
      </c>
      <c r="C11" s="133">
        <v>418</v>
      </c>
      <c r="D11" s="133">
        <v>459</v>
      </c>
      <c r="E11" s="55">
        <f t="shared" si="33"/>
        <v>877</v>
      </c>
      <c r="F11" s="11">
        <v>356</v>
      </c>
      <c r="G11" s="12">
        <v>369</v>
      </c>
      <c r="H11" s="58">
        <f t="shared" si="34"/>
        <v>725</v>
      </c>
      <c r="I11" s="13">
        <v>159</v>
      </c>
      <c r="J11" s="13">
        <v>5</v>
      </c>
      <c r="K11" s="14">
        <f t="shared" si="0"/>
        <v>0.22362869198312235</v>
      </c>
      <c r="L11" s="134">
        <v>154</v>
      </c>
      <c r="M11" s="14">
        <f t="shared" si="1"/>
        <v>0.22094691535150646</v>
      </c>
      <c r="N11" s="13">
        <v>1</v>
      </c>
      <c r="O11" s="13">
        <v>0</v>
      </c>
      <c r="P11" s="14">
        <f t="shared" si="2"/>
        <v>0.0014064697609001407</v>
      </c>
      <c r="Q11" s="134">
        <f t="shared" si="35"/>
        <v>1</v>
      </c>
      <c r="R11" s="14">
        <f t="shared" si="3"/>
        <v>0.0014347202295552368</v>
      </c>
      <c r="S11" s="13">
        <v>4</v>
      </c>
      <c r="T11" s="13">
        <v>0</v>
      </c>
      <c r="U11" s="14">
        <f t="shared" si="4"/>
        <v>0.005625879043600563</v>
      </c>
      <c r="V11" s="134">
        <f t="shared" si="36"/>
        <v>4</v>
      </c>
      <c r="W11" s="14">
        <f t="shared" si="5"/>
        <v>0.005738880918220947</v>
      </c>
      <c r="X11" s="13">
        <v>19</v>
      </c>
      <c r="Y11" s="13">
        <v>1</v>
      </c>
      <c r="Z11" s="14">
        <f t="shared" si="6"/>
        <v>0.026722925457102673</v>
      </c>
      <c r="AA11" s="134">
        <v>18</v>
      </c>
      <c r="AB11" s="14">
        <f t="shared" si="7"/>
        <v>0.02582496413199426</v>
      </c>
      <c r="AC11" s="13">
        <v>1</v>
      </c>
      <c r="AD11" s="13">
        <v>0</v>
      </c>
      <c r="AE11" s="14">
        <f t="shared" si="8"/>
        <v>0.0014064697609001407</v>
      </c>
      <c r="AF11" s="134">
        <f t="shared" si="38"/>
        <v>1</v>
      </c>
      <c r="AG11" s="14">
        <f t="shared" si="9"/>
        <v>0.0014347202295552368</v>
      </c>
      <c r="AH11" s="13">
        <v>234</v>
      </c>
      <c r="AI11" s="13">
        <v>2</v>
      </c>
      <c r="AJ11" s="14">
        <f t="shared" si="10"/>
        <v>0.3291139240506329</v>
      </c>
      <c r="AK11" s="134">
        <v>115</v>
      </c>
      <c r="AL11" s="14">
        <f t="shared" si="11"/>
        <v>0.1649928263988522</v>
      </c>
      <c r="AM11" s="134">
        <v>5</v>
      </c>
      <c r="AN11" s="14">
        <f t="shared" si="12"/>
        <v>0.007173601147776184</v>
      </c>
      <c r="AO11" s="134">
        <v>79</v>
      </c>
      <c r="AP11" s="14">
        <f t="shared" si="13"/>
        <v>0.1133428981348637</v>
      </c>
      <c r="AQ11" s="134">
        <v>33</v>
      </c>
      <c r="AR11" s="14">
        <f t="shared" si="14"/>
        <v>0.047345767575322814</v>
      </c>
      <c r="AS11" s="13">
        <v>3</v>
      </c>
      <c r="AT11" s="13">
        <v>0</v>
      </c>
      <c r="AU11" s="14">
        <f t="shared" si="15"/>
        <v>0.004219409282700422</v>
      </c>
      <c r="AV11" s="134">
        <f t="shared" si="39"/>
        <v>3</v>
      </c>
      <c r="AW11" s="14">
        <f t="shared" si="16"/>
        <v>0.00430416068866571</v>
      </c>
      <c r="AX11" s="13">
        <v>5</v>
      </c>
      <c r="AY11" s="13">
        <v>0</v>
      </c>
      <c r="AZ11" s="14">
        <f t="shared" si="17"/>
        <v>0.007032348804500703</v>
      </c>
      <c r="BA11" s="134">
        <f aca="true" t="shared" si="46" ref="BA10:BA32">+AX11</f>
        <v>5</v>
      </c>
      <c r="BB11" s="14">
        <f t="shared" si="18"/>
        <v>0.007173601147776184</v>
      </c>
      <c r="BC11" s="13">
        <v>2</v>
      </c>
      <c r="BD11" s="13">
        <v>0</v>
      </c>
      <c r="BE11" s="14">
        <f t="shared" si="19"/>
        <v>0.0028129395218002813</v>
      </c>
      <c r="BF11" s="134">
        <f t="shared" si="40"/>
        <v>2</v>
      </c>
      <c r="BG11" s="14">
        <f t="shared" si="20"/>
        <v>0.0028694404591104736</v>
      </c>
      <c r="BH11" s="13">
        <v>283</v>
      </c>
      <c r="BI11" s="13">
        <v>6</v>
      </c>
      <c r="BJ11" s="14">
        <f t="shared" si="21"/>
        <v>0.3980309423347398</v>
      </c>
      <c r="BK11" s="134">
        <v>242</v>
      </c>
      <c r="BL11" s="14">
        <f t="shared" si="22"/>
        <v>0.3472022955523673</v>
      </c>
      <c r="BM11" s="134">
        <v>2</v>
      </c>
      <c r="BN11" s="14">
        <f t="shared" si="23"/>
        <v>0.0028694404591104736</v>
      </c>
      <c r="BO11" s="134">
        <v>29</v>
      </c>
      <c r="BP11" s="14">
        <f t="shared" si="24"/>
        <v>0.04160688665710186</v>
      </c>
      <c r="BQ11" s="134">
        <v>4</v>
      </c>
      <c r="BR11" s="14">
        <f t="shared" si="25"/>
        <v>0.005738880918220947</v>
      </c>
      <c r="BS11" s="60">
        <f t="shared" si="26"/>
        <v>711</v>
      </c>
      <c r="BT11" s="61">
        <f t="shared" si="27"/>
        <v>14</v>
      </c>
      <c r="BU11" s="144">
        <f t="shared" si="28"/>
        <v>697</v>
      </c>
      <c r="BV11" s="12">
        <v>0</v>
      </c>
      <c r="BW11" s="12">
        <v>6</v>
      </c>
      <c r="BX11" s="12">
        <v>8</v>
      </c>
      <c r="BY11" s="24">
        <f t="shared" si="41"/>
        <v>14</v>
      </c>
      <c r="BZ11" s="25">
        <f t="shared" si="29"/>
        <v>725</v>
      </c>
      <c r="CA11" s="148">
        <f t="shared" si="42"/>
        <v>0</v>
      </c>
      <c r="CB11" s="157">
        <f t="shared" si="43"/>
        <v>0</v>
      </c>
      <c r="CC11" s="157">
        <f t="shared" si="44"/>
        <v>0</v>
      </c>
      <c r="CD11" s="157">
        <f t="shared" si="45"/>
        <v>0</v>
      </c>
      <c r="CE11" s="146">
        <f t="shared" si="30"/>
        <v>14</v>
      </c>
      <c r="CF11" s="146">
        <f t="shared" si="31"/>
        <v>356</v>
      </c>
      <c r="CG11" s="146">
        <f t="shared" si="32"/>
        <v>369</v>
      </c>
      <c r="CH11" s="27"/>
      <c r="CI11" s="27"/>
      <c r="CJ11" s="27"/>
      <c r="CK11" s="27"/>
    </row>
    <row r="12" spans="1:89" ht="15.75">
      <c r="A12" s="135">
        <v>4</v>
      </c>
      <c r="B12" s="136" t="s">
        <v>19</v>
      </c>
      <c r="C12" s="137">
        <v>233</v>
      </c>
      <c r="D12" s="137">
        <v>267</v>
      </c>
      <c r="E12" s="49">
        <f t="shared" si="33"/>
        <v>500</v>
      </c>
      <c r="F12" s="6">
        <v>168</v>
      </c>
      <c r="G12" s="7">
        <v>185</v>
      </c>
      <c r="H12" s="50">
        <f t="shared" si="34"/>
        <v>353</v>
      </c>
      <c r="I12" s="8">
        <v>94</v>
      </c>
      <c r="J12" s="8">
        <v>5</v>
      </c>
      <c r="K12" s="9">
        <f t="shared" si="0"/>
        <v>0.27485380116959063</v>
      </c>
      <c r="L12" s="138">
        <v>89</v>
      </c>
      <c r="M12" s="9">
        <f t="shared" si="1"/>
        <v>0.2688821752265861</v>
      </c>
      <c r="N12" s="8">
        <v>0</v>
      </c>
      <c r="O12" s="8">
        <v>0</v>
      </c>
      <c r="P12" s="9">
        <f t="shared" si="2"/>
        <v>0</v>
      </c>
      <c r="Q12" s="138">
        <f t="shared" si="35"/>
        <v>0</v>
      </c>
      <c r="R12" s="9">
        <f t="shared" si="3"/>
        <v>0</v>
      </c>
      <c r="S12" s="8">
        <v>1</v>
      </c>
      <c r="T12" s="8">
        <v>0</v>
      </c>
      <c r="U12" s="9">
        <f t="shared" si="4"/>
        <v>0.0029239766081871343</v>
      </c>
      <c r="V12" s="138">
        <f t="shared" si="36"/>
        <v>1</v>
      </c>
      <c r="W12" s="9">
        <f t="shared" si="5"/>
        <v>0.0030211480362537764</v>
      </c>
      <c r="X12" s="8">
        <v>11</v>
      </c>
      <c r="Y12" s="8">
        <v>2</v>
      </c>
      <c r="Z12" s="9">
        <f t="shared" si="6"/>
        <v>0.03216374269005848</v>
      </c>
      <c r="AA12" s="138">
        <v>9</v>
      </c>
      <c r="AB12" s="9">
        <f t="shared" si="7"/>
        <v>0.027190332326283987</v>
      </c>
      <c r="AC12" s="8">
        <v>5</v>
      </c>
      <c r="AD12" s="8">
        <v>0</v>
      </c>
      <c r="AE12" s="9">
        <f t="shared" si="8"/>
        <v>0.014619883040935672</v>
      </c>
      <c r="AF12" s="138">
        <f t="shared" si="38"/>
        <v>5</v>
      </c>
      <c r="AG12" s="9">
        <f t="shared" si="9"/>
        <v>0.015105740181268883</v>
      </c>
      <c r="AH12" s="8">
        <v>106</v>
      </c>
      <c r="AI12" s="8">
        <v>1</v>
      </c>
      <c r="AJ12" s="9">
        <f t="shared" si="10"/>
        <v>0.30994152046783624</v>
      </c>
      <c r="AK12" s="138">
        <v>53</v>
      </c>
      <c r="AL12" s="9">
        <f t="shared" si="11"/>
        <v>0.16012084592145015</v>
      </c>
      <c r="AM12" s="138">
        <v>3</v>
      </c>
      <c r="AN12" s="9">
        <f t="shared" si="12"/>
        <v>0.00906344410876133</v>
      </c>
      <c r="AO12" s="138">
        <v>32</v>
      </c>
      <c r="AP12" s="9">
        <f t="shared" si="13"/>
        <v>0.09667673716012085</v>
      </c>
      <c r="AQ12" s="138">
        <v>17</v>
      </c>
      <c r="AR12" s="9">
        <f t="shared" si="14"/>
        <v>0.0513595166163142</v>
      </c>
      <c r="AS12" s="8">
        <v>3</v>
      </c>
      <c r="AT12" s="8">
        <v>0</v>
      </c>
      <c r="AU12" s="9">
        <f t="shared" si="15"/>
        <v>0.008771929824561403</v>
      </c>
      <c r="AV12" s="138">
        <f t="shared" si="39"/>
        <v>3</v>
      </c>
      <c r="AW12" s="9">
        <f t="shared" si="16"/>
        <v>0.00906344410876133</v>
      </c>
      <c r="AX12" s="8">
        <v>4</v>
      </c>
      <c r="AY12" s="8">
        <v>0</v>
      </c>
      <c r="AZ12" s="9">
        <f t="shared" si="17"/>
        <v>0.011695906432748537</v>
      </c>
      <c r="BA12" s="138">
        <f t="shared" si="46"/>
        <v>4</v>
      </c>
      <c r="BB12" s="9">
        <f t="shared" si="18"/>
        <v>0.012084592145015106</v>
      </c>
      <c r="BC12" s="8">
        <v>2</v>
      </c>
      <c r="BD12" s="8">
        <v>0</v>
      </c>
      <c r="BE12" s="9">
        <f t="shared" si="19"/>
        <v>0.005847953216374269</v>
      </c>
      <c r="BF12" s="138">
        <f t="shared" si="40"/>
        <v>2</v>
      </c>
      <c r="BG12" s="9">
        <f t="shared" si="20"/>
        <v>0.006042296072507553</v>
      </c>
      <c r="BH12" s="8">
        <v>116</v>
      </c>
      <c r="BI12" s="8">
        <v>3</v>
      </c>
      <c r="BJ12" s="9">
        <f t="shared" si="21"/>
        <v>0.3391812865497076</v>
      </c>
      <c r="BK12" s="138">
        <v>96</v>
      </c>
      <c r="BL12" s="9">
        <f t="shared" si="22"/>
        <v>0.29003021148036257</v>
      </c>
      <c r="BM12" s="138">
        <v>0</v>
      </c>
      <c r="BN12" s="9">
        <f t="shared" si="23"/>
        <v>0</v>
      </c>
      <c r="BO12" s="138">
        <v>16</v>
      </c>
      <c r="BP12" s="9">
        <f t="shared" si="24"/>
        <v>0.04833836858006042</v>
      </c>
      <c r="BQ12" s="138">
        <v>1</v>
      </c>
      <c r="BR12" s="9">
        <f t="shared" si="25"/>
        <v>0.0030211480362537764</v>
      </c>
      <c r="BS12" s="51">
        <f t="shared" si="26"/>
        <v>342</v>
      </c>
      <c r="BT12" s="52">
        <f t="shared" si="27"/>
        <v>11</v>
      </c>
      <c r="BU12" s="143">
        <f t="shared" si="28"/>
        <v>331</v>
      </c>
      <c r="BV12" s="10">
        <v>0</v>
      </c>
      <c r="BW12" s="10">
        <v>1</v>
      </c>
      <c r="BX12" s="10">
        <v>10</v>
      </c>
      <c r="BY12" s="22">
        <f t="shared" si="41"/>
        <v>11</v>
      </c>
      <c r="BZ12" s="23">
        <f t="shared" si="29"/>
        <v>353</v>
      </c>
      <c r="CA12" s="148">
        <f t="shared" si="42"/>
        <v>0</v>
      </c>
      <c r="CB12" s="157">
        <f t="shared" si="43"/>
        <v>0</v>
      </c>
      <c r="CC12" s="157">
        <f t="shared" si="44"/>
        <v>0</v>
      </c>
      <c r="CD12" s="157">
        <f t="shared" si="45"/>
        <v>0</v>
      </c>
      <c r="CE12" s="146">
        <f t="shared" si="30"/>
        <v>11</v>
      </c>
      <c r="CF12" s="146">
        <f t="shared" si="31"/>
        <v>168</v>
      </c>
      <c r="CG12" s="146">
        <f t="shared" si="32"/>
        <v>185</v>
      </c>
      <c r="CH12" s="27"/>
      <c r="CI12" s="27"/>
      <c r="CJ12" s="27"/>
      <c r="CK12" s="27"/>
    </row>
    <row r="13" spans="1:89" ht="15.75">
      <c r="A13" s="131">
        <v>5</v>
      </c>
      <c r="B13" s="132" t="s">
        <v>20</v>
      </c>
      <c r="C13" s="133">
        <v>326</v>
      </c>
      <c r="D13" s="133">
        <v>334</v>
      </c>
      <c r="E13" s="55">
        <f t="shared" si="33"/>
        <v>660</v>
      </c>
      <c r="F13" s="11">
        <v>273</v>
      </c>
      <c r="G13" s="12">
        <v>270</v>
      </c>
      <c r="H13" s="58">
        <f t="shared" si="34"/>
        <v>543</v>
      </c>
      <c r="I13" s="13">
        <v>132</v>
      </c>
      <c r="J13" s="13">
        <v>4</v>
      </c>
      <c r="K13" s="14">
        <f t="shared" si="0"/>
        <v>0.2495274102079395</v>
      </c>
      <c r="L13" s="134">
        <v>128</v>
      </c>
      <c r="M13" s="14">
        <f t="shared" si="1"/>
        <v>0.2466281310211946</v>
      </c>
      <c r="N13" s="13">
        <v>0</v>
      </c>
      <c r="O13" s="13">
        <v>0</v>
      </c>
      <c r="P13" s="14">
        <f t="shared" si="2"/>
        <v>0</v>
      </c>
      <c r="Q13" s="134">
        <f t="shared" si="35"/>
        <v>0</v>
      </c>
      <c r="R13" s="14">
        <f t="shared" si="3"/>
        <v>0</v>
      </c>
      <c r="S13" s="13">
        <v>1</v>
      </c>
      <c r="T13" s="13">
        <v>0</v>
      </c>
      <c r="U13" s="14">
        <f t="shared" si="4"/>
        <v>0.001890359168241966</v>
      </c>
      <c r="V13" s="134">
        <f t="shared" si="36"/>
        <v>1</v>
      </c>
      <c r="W13" s="14">
        <f t="shared" si="5"/>
        <v>0.0019267822736030828</v>
      </c>
      <c r="X13" s="13">
        <v>23</v>
      </c>
      <c r="Y13" s="13">
        <v>0</v>
      </c>
      <c r="Z13" s="14">
        <f t="shared" si="6"/>
        <v>0.043478260869565216</v>
      </c>
      <c r="AA13" s="134">
        <f t="shared" si="37"/>
        <v>23</v>
      </c>
      <c r="AB13" s="14">
        <f t="shared" si="7"/>
        <v>0.04431599229287091</v>
      </c>
      <c r="AC13" s="13">
        <v>6</v>
      </c>
      <c r="AD13" s="13">
        <v>0</v>
      </c>
      <c r="AE13" s="14">
        <f t="shared" si="8"/>
        <v>0.011342155009451797</v>
      </c>
      <c r="AF13" s="134">
        <f t="shared" si="38"/>
        <v>6</v>
      </c>
      <c r="AG13" s="14">
        <f t="shared" si="9"/>
        <v>0.011560693641618497</v>
      </c>
      <c r="AH13" s="13">
        <v>156</v>
      </c>
      <c r="AI13" s="13">
        <v>1</v>
      </c>
      <c r="AJ13" s="14">
        <f t="shared" si="10"/>
        <v>0.2948960302457467</v>
      </c>
      <c r="AK13" s="134">
        <v>95</v>
      </c>
      <c r="AL13" s="14">
        <f t="shared" si="11"/>
        <v>0.18304431599229287</v>
      </c>
      <c r="AM13" s="134">
        <v>0</v>
      </c>
      <c r="AN13" s="14">
        <f t="shared" si="12"/>
        <v>0</v>
      </c>
      <c r="AO13" s="134">
        <v>48</v>
      </c>
      <c r="AP13" s="14">
        <f t="shared" si="13"/>
        <v>0.09248554913294797</v>
      </c>
      <c r="AQ13" s="134">
        <v>12</v>
      </c>
      <c r="AR13" s="14">
        <f t="shared" si="14"/>
        <v>0.023121387283236993</v>
      </c>
      <c r="AS13" s="13">
        <v>3</v>
      </c>
      <c r="AT13" s="13">
        <v>0</v>
      </c>
      <c r="AU13" s="14">
        <f t="shared" si="15"/>
        <v>0.005671077504725898</v>
      </c>
      <c r="AV13" s="134">
        <f t="shared" si="39"/>
        <v>3</v>
      </c>
      <c r="AW13" s="14">
        <f t="shared" si="16"/>
        <v>0.005780346820809248</v>
      </c>
      <c r="AX13" s="13">
        <v>2</v>
      </c>
      <c r="AY13" s="13">
        <v>0</v>
      </c>
      <c r="AZ13" s="14">
        <f t="shared" si="17"/>
        <v>0.003780718336483932</v>
      </c>
      <c r="BA13" s="134">
        <f t="shared" si="46"/>
        <v>2</v>
      </c>
      <c r="BB13" s="14">
        <f t="shared" si="18"/>
        <v>0.0038535645472061657</v>
      </c>
      <c r="BC13" s="13">
        <v>2</v>
      </c>
      <c r="BD13" s="13">
        <v>0</v>
      </c>
      <c r="BE13" s="14">
        <f t="shared" si="19"/>
        <v>0.003780718336483932</v>
      </c>
      <c r="BF13" s="134">
        <f t="shared" si="40"/>
        <v>2</v>
      </c>
      <c r="BG13" s="14">
        <f t="shared" si="20"/>
        <v>0.0038535645472061657</v>
      </c>
      <c r="BH13" s="13">
        <v>204</v>
      </c>
      <c r="BI13" s="13">
        <v>5</v>
      </c>
      <c r="BJ13" s="14">
        <f t="shared" si="21"/>
        <v>0.3856332703213611</v>
      </c>
      <c r="BK13" s="134">
        <v>182</v>
      </c>
      <c r="BL13" s="14">
        <f t="shared" si="22"/>
        <v>0.35067437379576105</v>
      </c>
      <c r="BM13" s="134">
        <v>3</v>
      </c>
      <c r="BN13" s="14">
        <f t="shared" si="23"/>
        <v>0.005780346820809248</v>
      </c>
      <c r="BO13" s="134">
        <v>14</v>
      </c>
      <c r="BP13" s="14">
        <f t="shared" si="24"/>
        <v>0.02697495183044316</v>
      </c>
      <c r="BQ13" s="134">
        <v>0</v>
      </c>
      <c r="BR13" s="14">
        <f t="shared" si="25"/>
        <v>0</v>
      </c>
      <c r="BS13" s="60">
        <f t="shared" si="26"/>
        <v>529</v>
      </c>
      <c r="BT13" s="61">
        <f t="shared" si="27"/>
        <v>10</v>
      </c>
      <c r="BU13" s="144">
        <f t="shared" si="28"/>
        <v>519</v>
      </c>
      <c r="BV13" s="12">
        <v>0</v>
      </c>
      <c r="BW13" s="12">
        <v>8</v>
      </c>
      <c r="BX13" s="12">
        <v>6</v>
      </c>
      <c r="BY13" s="24">
        <f t="shared" si="41"/>
        <v>14</v>
      </c>
      <c r="BZ13" s="25">
        <f t="shared" si="29"/>
        <v>543</v>
      </c>
      <c r="CA13" s="148">
        <f t="shared" si="42"/>
        <v>0</v>
      </c>
      <c r="CB13" s="157">
        <f t="shared" si="43"/>
        <v>0</v>
      </c>
      <c r="CC13" s="157">
        <f t="shared" si="44"/>
        <v>0</v>
      </c>
      <c r="CD13" s="157">
        <f t="shared" si="45"/>
        <v>0</v>
      </c>
      <c r="CE13" s="146">
        <f t="shared" si="30"/>
        <v>10</v>
      </c>
      <c r="CF13" s="146">
        <f t="shared" si="31"/>
        <v>273</v>
      </c>
      <c r="CG13" s="146">
        <f t="shared" si="32"/>
        <v>270</v>
      </c>
      <c r="CH13" s="27"/>
      <c r="CI13" s="27"/>
      <c r="CJ13" s="27"/>
      <c r="CK13" s="27"/>
    </row>
    <row r="14" spans="1:89" ht="15.75">
      <c r="A14" s="135">
        <v>6</v>
      </c>
      <c r="B14" s="136" t="s">
        <v>20</v>
      </c>
      <c r="C14" s="137">
        <v>330</v>
      </c>
      <c r="D14" s="137">
        <v>370</v>
      </c>
      <c r="E14" s="49">
        <f t="shared" si="33"/>
        <v>700</v>
      </c>
      <c r="F14" s="6">
        <v>281</v>
      </c>
      <c r="G14" s="7">
        <v>296</v>
      </c>
      <c r="H14" s="50">
        <f t="shared" si="34"/>
        <v>577</v>
      </c>
      <c r="I14" s="8">
        <v>126</v>
      </c>
      <c r="J14" s="8">
        <v>5</v>
      </c>
      <c r="K14" s="9">
        <f t="shared" si="0"/>
        <v>0.22580645161290322</v>
      </c>
      <c r="L14" s="138">
        <v>121</v>
      </c>
      <c r="M14" s="9">
        <f t="shared" si="1"/>
        <v>0.22242647058823528</v>
      </c>
      <c r="N14" s="8">
        <v>2</v>
      </c>
      <c r="O14" s="8">
        <v>1</v>
      </c>
      <c r="P14" s="9">
        <f t="shared" si="2"/>
        <v>0.0035842293906810036</v>
      </c>
      <c r="Q14" s="138">
        <v>1</v>
      </c>
      <c r="R14" s="9">
        <f t="shared" si="3"/>
        <v>0.001838235294117647</v>
      </c>
      <c r="S14" s="8">
        <v>5</v>
      </c>
      <c r="T14" s="8">
        <v>0</v>
      </c>
      <c r="U14" s="9">
        <f t="shared" si="4"/>
        <v>0.008960573476702509</v>
      </c>
      <c r="V14" s="138">
        <f t="shared" si="36"/>
        <v>5</v>
      </c>
      <c r="W14" s="9">
        <f t="shared" si="5"/>
        <v>0.009191176470588236</v>
      </c>
      <c r="X14" s="8">
        <v>19</v>
      </c>
      <c r="Y14" s="8">
        <v>2</v>
      </c>
      <c r="Z14" s="9">
        <f t="shared" si="6"/>
        <v>0.034050179211469536</v>
      </c>
      <c r="AA14" s="138">
        <v>17</v>
      </c>
      <c r="AB14" s="9">
        <f t="shared" si="7"/>
        <v>0.03125</v>
      </c>
      <c r="AC14" s="8">
        <v>4</v>
      </c>
      <c r="AD14" s="8">
        <v>0</v>
      </c>
      <c r="AE14" s="9">
        <f t="shared" si="8"/>
        <v>0.007168458781362007</v>
      </c>
      <c r="AF14" s="138">
        <f t="shared" si="38"/>
        <v>4</v>
      </c>
      <c r="AG14" s="9">
        <f t="shared" si="9"/>
        <v>0.007352941176470588</v>
      </c>
      <c r="AH14" s="8">
        <v>159</v>
      </c>
      <c r="AI14" s="8">
        <v>1</v>
      </c>
      <c r="AJ14" s="9">
        <f t="shared" si="10"/>
        <v>0.2849462365591398</v>
      </c>
      <c r="AK14" s="138">
        <v>71</v>
      </c>
      <c r="AL14" s="9">
        <f t="shared" si="11"/>
        <v>0.13051470588235295</v>
      </c>
      <c r="AM14" s="138">
        <v>2</v>
      </c>
      <c r="AN14" s="9">
        <f t="shared" si="12"/>
        <v>0.003676470588235294</v>
      </c>
      <c r="AO14" s="138">
        <v>59</v>
      </c>
      <c r="AP14" s="9">
        <f t="shared" si="13"/>
        <v>0.10845588235294118</v>
      </c>
      <c r="AQ14" s="138">
        <v>26</v>
      </c>
      <c r="AR14" s="9">
        <f t="shared" si="14"/>
        <v>0.04779411764705882</v>
      </c>
      <c r="AS14" s="8">
        <v>4</v>
      </c>
      <c r="AT14" s="8">
        <v>0</v>
      </c>
      <c r="AU14" s="9">
        <f t="shared" si="15"/>
        <v>0.007168458781362007</v>
      </c>
      <c r="AV14" s="138">
        <f t="shared" si="39"/>
        <v>4</v>
      </c>
      <c r="AW14" s="9">
        <f t="shared" si="16"/>
        <v>0.007352941176470588</v>
      </c>
      <c r="AX14" s="8">
        <v>5</v>
      </c>
      <c r="AY14" s="8">
        <v>2</v>
      </c>
      <c r="AZ14" s="9">
        <f t="shared" si="17"/>
        <v>0.008960573476702509</v>
      </c>
      <c r="BA14" s="138">
        <v>3</v>
      </c>
      <c r="BB14" s="9">
        <f t="shared" si="18"/>
        <v>0.0055147058823529415</v>
      </c>
      <c r="BC14" s="8">
        <v>2</v>
      </c>
      <c r="BD14" s="8">
        <v>0</v>
      </c>
      <c r="BE14" s="9">
        <f t="shared" si="19"/>
        <v>0.0035842293906810036</v>
      </c>
      <c r="BF14" s="138">
        <f t="shared" si="40"/>
        <v>2</v>
      </c>
      <c r="BG14" s="9">
        <f t="shared" si="20"/>
        <v>0.003676470588235294</v>
      </c>
      <c r="BH14" s="8">
        <v>232</v>
      </c>
      <c r="BI14" s="8">
        <v>3</v>
      </c>
      <c r="BJ14" s="9">
        <f t="shared" si="21"/>
        <v>0.4157706093189964</v>
      </c>
      <c r="BK14" s="138">
        <v>213</v>
      </c>
      <c r="BL14" s="9">
        <f t="shared" si="22"/>
        <v>0.3915441176470588</v>
      </c>
      <c r="BM14" s="138">
        <v>1</v>
      </c>
      <c r="BN14" s="9">
        <f t="shared" si="23"/>
        <v>0.001838235294117647</v>
      </c>
      <c r="BO14" s="138">
        <v>13</v>
      </c>
      <c r="BP14" s="9">
        <f t="shared" si="24"/>
        <v>0.02389705882352941</v>
      </c>
      <c r="BQ14" s="138">
        <v>2</v>
      </c>
      <c r="BR14" s="9">
        <f t="shared" si="25"/>
        <v>0.003676470588235294</v>
      </c>
      <c r="BS14" s="51">
        <f t="shared" si="26"/>
        <v>558</v>
      </c>
      <c r="BT14" s="52">
        <f t="shared" si="27"/>
        <v>14</v>
      </c>
      <c r="BU14" s="143">
        <f t="shared" si="28"/>
        <v>544</v>
      </c>
      <c r="BV14" s="10">
        <v>0</v>
      </c>
      <c r="BW14" s="10">
        <v>7</v>
      </c>
      <c r="BX14" s="10">
        <v>12</v>
      </c>
      <c r="BY14" s="22">
        <f t="shared" si="41"/>
        <v>19</v>
      </c>
      <c r="BZ14" s="23">
        <f t="shared" si="29"/>
        <v>577</v>
      </c>
      <c r="CA14" s="148">
        <f t="shared" si="42"/>
        <v>0</v>
      </c>
      <c r="CB14" s="157">
        <f t="shared" si="43"/>
        <v>0</v>
      </c>
      <c r="CC14" s="157">
        <f t="shared" si="44"/>
        <v>0</v>
      </c>
      <c r="CD14" s="157">
        <f t="shared" si="45"/>
        <v>0</v>
      </c>
      <c r="CE14" s="146">
        <f t="shared" si="30"/>
        <v>14</v>
      </c>
      <c r="CF14" s="146">
        <f t="shared" si="31"/>
        <v>281</v>
      </c>
      <c r="CG14" s="146">
        <f t="shared" si="32"/>
        <v>296</v>
      </c>
      <c r="CH14" s="27"/>
      <c r="CI14" s="27"/>
      <c r="CJ14" s="27"/>
      <c r="CK14" s="27"/>
    </row>
    <row r="15" spans="1:89" ht="15.75">
      <c r="A15" s="131">
        <v>7</v>
      </c>
      <c r="B15" s="132" t="s">
        <v>20</v>
      </c>
      <c r="C15" s="133">
        <v>309</v>
      </c>
      <c r="D15" s="133">
        <v>366</v>
      </c>
      <c r="E15" s="55">
        <f t="shared" si="33"/>
        <v>675</v>
      </c>
      <c r="F15" s="11">
        <v>246</v>
      </c>
      <c r="G15" s="12">
        <v>278</v>
      </c>
      <c r="H15" s="58">
        <f t="shared" si="34"/>
        <v>524</v>
      </c>
      <c r="I15" s="13">
        <v>117</v>
      </c>
      <c r="J15" s="13">
        <v>7</v>
      </c>
      <c r="K15" s="14">
        <f t="shared" si="0"/>
        <v>0.22674418604651161</v>
      </c>
      <c r="L15" s="134">
        <v>110</v>
      </c>
      <c r="M15" s="14">
        <f t="shared" si="1"/>
        <v>0.21825396825396826</v>
      </c>
      <c r="N15" s="13">
        <v>0</v>
      </c>
      <c r="O15" s="13">
        <v>0</v>
      </c>
      <c r="P15" s="14">
        <f t="shared" si="2"/>
        <v>0</v>
      </c>
      <c r="Q15" s="134">
        <f t="shared" si="35"/>
        <v>0</v>
      </c>
      <c r="R15" s="14">
        <f t="shared" si="3"/>
        <v>0</v>
      </c>
      <c r="S15" s="13">
        <v>6</v>
      </c>
      <c r="T15" s="13">
        <v>0</v>
      </c>
      <c r="U15" s="14">
        <f t="shared" si="4"/>
        <v>0.011627906976744186</v>
      </c>
      <c r="V15" s="134">
        <f t="shared" si="36"/>
        <v>6</v>
      </c>
      <c r="W15" s="14">
        <f t="shared" si="5"/>
        <v>0.011904761904761904</v>
      </c>
      <c r="X15" s="13">
        <v>17</v>
      </c>
      <c r="Y15" s="13">
        <v>0</v>
      </c>
      <c r="Z15" s="14">
        <f t="shared" si="6"/>
        <v>0.03294573643410853</v>
      </c>
      <c r="AA15" s="134">
        <f t="shared" si="37"/>
        <v>17</v>
      </c>
      <c r="AB15" s="14">
        <f t="shared" si="7"/>
        <v>0.03373015873015873</v>
      </c>
      <c r="AC15" s="13">
        <v>3</v>
      </c>
      <c r="AD15" s="13">
        <v>0</v>
      </c>
      <c r="AE15" s="14">
        <f t="shared" si="8"/>
        <v>0.005813953488372093</v>
      </c>
      <c r="AF15" s="134">
        <f t="shared" si="38"/>
        <v>3</v>
      </c>
      <c r="AG15" s="14">
        <f t="shared" si="9"/>
        <v>0.005952380952380952</v>
      </c>
      <c r="AH15" s="13">
        <v>166</v>
      </c>
      <c r="AI15" s="13">
        <v>4</v>
      </c>
      <c r="AJ15" s="14">
        <f t="shared" si="10"/>
        <v>0.32170542635658916</v>
      </c>
      <c r="AK15" s="134">
        <v>80</v>
      </c>
      <c r="AL15" s="14">
        <f t="shared" si="11"/>
        <v>0.15873015873015872</v>
      </c>
      <c r="AM15" s="134">
        <v>4</v>
      </c>
      <c r="AN15" s="14">
        <f t="shared" si="12"/>
        <v>0.007936507936507936</v>
      </c>
      <c r="AO15" s="134">
        <v>62</v>
      </c>
      <c r="AP15" s="14">
        <f t="shared" si="13"/>
        <v>0.12301587301587301</v>
      </c>
      <c r="AQ15" s="134">
        <v>16</v>
      </c>
      <c r="AR15" s="14">
        <f t="shared" si="14"/>
        <v>0.031746031746031744</v>
      </c>
      <c r="AS15" s="13">
        <v>6</v>
      </c>
      <c r="AT15" s="13">
        <v>0</v>
      </c>
      <c r="AU15" s="14">
        <f t="shared" si="15"/>
        <v>0.011627906976744186</v>
      </c>
      <c r="AV15" s="134">
        <f t="shared" si="39"/>
        <v>6</v>
      </c>
      <c r="AW15" s="14">
        <f t="shared" si="16"/>
        <v>0.011904761904761904</v>
      </c>
      <c r="AX15" s="13">
        <v>2</v>
      </c>
      <c r="AY15" s="13">
        <v>0</v>
      </c>
      <c r="AZ15" s="14">
        <f t="shared" si="17"/>
        <v>0.003875968992248062</v>
      </c>
      <c r="BA15" s="134">
        <f t="shared" si="46"/>
        <v>2</v>
      </c>
      <c r="BB15" s="14">
        <f t="shared" si="18"/>
        <v>0.003968253968253968</v>
      </c>
      <c r="BC15" s="13">
        <v>3</v>
      </c>
      <c r="BD15" s="13">
        <v>0</v>
      </c>
      <c r="BE15" s="14">
        <f t="shared" si="19"/>
        <v>0.005813953488372093</v>
      </c>
      <c r="BF15" s="134">
        <f t="shared" si="40"/>
        <v>3</v>
      </c>
      <c r="BG15" s="14">
        <f t="shared" si="20"/>
        <v>0.005952380952380952</v>
      </c>
      <c r="BH15" s="13">
        <v>196</v>
      </c>
      <c r="BI15" s="13">
        <v>1</v>
      </c>
      <c r="BJ15" s="14">
        <f t="shared" si="21"/>
        <v>0.3798449612403101</v>
      </c>
      <c r="BK15" s="134">
        <v>179</v>
      </c>
      <c r="BL15" s="14">
        <f t="shared" si="22"/>
        <v>0.3551587301587302</v>
      </c>
      <c r="BM15" s="134">
        <v>2</v>
      </c>
      <c r="BN15" s="14">
        <f t="shared" si="23"/>
        <v>0.003968253968253968</v>
      </c>
      <c r="BO15" s="134">
        <v>12</v>
      </c>
      <c r="BP15" s="14">
        <f t="shared" si="24"/>
        <v>0.023809523809523808</v>
      </c>
      <c r="BQ15" s="134">
        <v>2</v>
      </c>
      <c r="BR15" s="14">
        <f t="shared" si="25"/>
        <v>0.003968253968253968</v>
      </c>
      <c r="BS15" s="60">
        <f t="shared" si="26"/>
        <v>516</v>
      </c>
      <c r="BT15" s="61">
        <f t="shared" si="27"/>
        <v>12</v>
      </c>
      <c r="BU15" s="144">
        <f t="shared" si="28"/>
        <v>504</v>
      </c>
      <c r="BV15" s="12">
        <v>0</v>
      </c>
      <c r="BW15" s="12">
        <v>3</v>
      </c>
      <c r="BX15" s="12">
        <v>5</v>
      </c>
      <c r="BY15" s="24">
        <f t="shared" si="41"/>
        <v>8</v>
      </c>
      <c r="BZ15" s="25">
        <f t="shared" si="29"/>
        <v>524</v>
      </c>
      <c r="CA15" s="148">
        <f t="shared" si="42"/>
        <v>0</v>
      </c>
      <c r="CB15" s="157">
        <f t="shared" si="43"/>
        <v>0</v>
      </c>
      <c r="CC15" s="157">
        <f t="shared" si="44"/>
        <v>0</v>
      </c>
      <c r="CD15" s="157">
        <f t="shared" si="45"/>
        <v>0</v>
      </c>
      <c r="CE15" s="146">
        <f t="shared" si="30"/>
        <v>12</v>
      </c>
      <c r="CF15" s="146">
        <f t="shared" si="31"/>
        <v>246</v>
      </c>
      <c r="CG15" s="146">
        <f t="shared" si="32"/>
        <v>278</v>
      </c>
      <c r="CH15" s="27"/>
      <c r="CI15" s="27"/>
      <c r="CJ15" s="27"/>
      <c r="CK15" s="27"/>
    </row>
    <row r="16" spans="1:89" ht="15.75">
      <c r="A16" s="135">
        <v>8</v>
      </c>
      <c r="B16" s="136" t="s">
        <v>21</v>
      </c>
      <c r="C16" s="137">
        <v>407</v>
      </c>
      <c r="D16" s="137">
        <v>476</v>
      </c>
      <c r="E16" s="49">
        <f t="shared" si="33"/>
        <v>883</v>
      </c>
      <c r="F16" s="6">
        <v>327</v>
      </c>
      <c r="G16" s="7">
        <v>346</v>
      </c>
      <c r="H16" s="50">
        <f t="shared" si="34"/>
        <v>673</v>
      </c>
      <c r="I16" s="8">
        <v>146</v>
      </c>
      <c r="J16" s="8">
        <v>8</v>
      </c>
      <c r="K16" s="9">
        <f t="shared" si="0"/>
        <v>0.22324159021406728</v>
      </c>
      <c r="L16" s="138">
        <v>138</v>
      </c>
      <c r="M16" s="9">
        <f t="shared" si="1"/>
        <v>0.2173228346456693</v>
      </c>
      <c r="N16" s="8">
        <v>2</v>
      </c>
      <c r="O16" s="8">
        <v>0</v>
      </c>
      <c r="P16" s="9">
        <f t="shared" si="2"/>
        <v>0.0030581039755351682</v>
      </c>
      <c r="Q16" s="138">
        <f t="shared" si="35"/>
        <v>2</v>
      </c>
      <c r="R16" s="9">
        <f t="shared" si="3"/>
        <v>0.0031496062992125984</v>
      </c>
      <c r="S16" s="8">
        <v>3</v>
      </c>
      <c r="T16" s="8">
        <v>0</v>
      </c>
      <c r="U16" s="9">
        <f t="shared" si="4"/>
        <v>0.0045871559633027525</v>
      </c>
      <c r="V16" s="138">
        <f t="shared" si="36"/>
        <v>3</v>
      </c>
      <c r="W16" s="9">
        <f t="shared" si="5"/>
        <v>0.004724409448818898</v>
      </c>
      <c r="X16" s="8">
        <v>19</v>
      </c>
      <c r="Y16" s="8">
        <v>1</v>
      </c>
      <c r="Z16" s="9">
        <f t="shared" si="6"/>
        <v>0.0290519877675841</v>
      </c>
      <c r="AA16" s="138">
        <v>18</v>
      </c>
      <c r="AB16" s="9">
        <f t="shared" si="7"/>
        <v>0.028346456692913385</v>
      </c>
      <c r="AC16" s="8">
        <v>5</v>
      </c>
      <c r="AD16" s="8">
        <v>0</v>
      </c>
      <c r="AE16" s="9">
        <f t="shared" si="8"/>
        <v>0.00764525993883792</v>
      </c>
      <c r="AF16" s="138">
        <f t="shared" si="38"/>
        <v>5</v>
      </c>
      <c r="AG16" s="9">
        <f t="shared" si="9"/>
        <v>0.007874015748031496</v>
      </c>
      <c r="AH16" s="8">
        <v>241</v>
      </c>
      <c r="AI16" s="8">
        <v>5</v>
      </c>
      <c r="AJ16" s="9">
        <f t="shared" si="10"/>
        <v>0.36850152905198774</v>
      </c>
      <c r="AK16" s="138">
        <v>131</v>
      </c>
      <c r="AL16" s="9">
        <f t="shared" si="11"/>
        <v>0.2062992125984252</v>
      </c>
      <c r="AM16" s="138">
        <v>2</v>
      </c>
      <c r="AN16" s="9">
        <f t="shared" si="12"/>
        <v>0.0031496062992125984</v>
      </c>
      <c r="AO16" s="138">
        <v>75</v>
      </c>
      <c r="AP16" s="9">
        <f t="shared" si="13"/>
        <v>0.11811023622047244</v>
      </c>
      <c r="AQ16" s="138">
        <v>28</v>
      </c>
      <c r="AR16" s="9">
        <f t="shared" si="14"/>
        <v>0.04409448818897638</v>
      </c>
      <c r="AS16" s="8">
        <v>6</v>
      </c>
      <c r="AT16" s="8">
        <v>1</v>
      </c>
      <c r="AU16" s="9">
        <f t="shared" si="15"/>
        <v>0.009174311926605505</v>
      </c>
      <c r="AV16" s="138">
        <v>5</v>
      </c>
      <c r="AW16" s="9">
        <f t="shared" si="16"/>
        <v>0.007874015748031496</v>
      </c>
      <c r="AX16" s="8">
        <v>6</v>
      </c>
      <c r="AY16" s="8">
        <v>0</v>
      </c>
      <c r="AZ16" s="9">
        <f t="shared" si="17"/>
        <v>0.009174311926605505</v>
      </c>
      <c r="BA16" s="138">
        <f t="shared" si="46"/>
        <v>6</v>
      </c>
      <c r="BB16" s="9">
        <f t="shared" si="18"/>
        <v>0.009448818897637795</v>
      </c>
      <c r="BC16" s="8">
        <v>8</v>
      </c>
      <c r="BD16" s="8">
        <v>0</v>
      </c>
      <c r="BE16" s="9">
        <f t="shared" si="19"/>
        <v>0.012232415902140673</v>
      </c>
      <c r="BF16" s="138">
        <f t="shared" si="40"/>
        <v>8</v>
      </c>
      <c r="BG16" s="9">
        <f t="shared" si="20"/>
        <v>0.012598425196850394</v>
      </c>
      <c r="BH16" s="8">
        <v>218</v>
      </c>
      <c r="BI16" s="8">
        <v>4</v>
      </c>
      <c r="BJ16" s="9">
        <f t="shared" si="21"/>
        <v>0.3333333333333333</v>
      </c>
      <c r="BK16" s="138">
        <v>188</v>
      </c>
      <c r="BL16" s="9">
        <f t="shared" si="22"/>
        <v>0.29606299212598425</v>
      </c>
      <c r="BM16" s="138">
        <v>2</v>
      </c>
      <c r="BN16" s="9">
        <f t="shared" si="23"/>
        <v>0.0031496062992125984</v>
      </c>
      <c r="BO16" s="138">
        <v>19</v>
      </c>
      <c r="BP16" s="9">
        <f t="shared" si="24"/>
        <v>0.029921259842519685</v>
      </c>
      <c r="BQ16" s="138">
        <v>5</v>
      </c>
      <c r="BR16" s="9">
        <f t="shared" si="25"/>
        <v>0.007874015748031496</v>
      </c>
      <c r="BS16" s="51">
        <f t="shared" si="26"/>
        <v>654</v>
      </c>
      <c r="BT16" s="52">
        <f t="shared" si="27"/>
        <v>19</v>
      </c>
      <c r="BU16" s="143">
        <f t="shared" si="28"/>
        <v>635</v>
      </c>
      <c r="BV16" s="10">
        <v>0</v>
      </c>
      <c r="BW16" s="10">
        <v>8</v>
      </c>
      <c r="BX16" s="10">
        <v>11</v>
      </c>
      <c r="BY16" s="22">
        <f t="shared" si="41"/>
        <v>19</v>
      </c>
      <c r="BZ16" s="23">
        <f t="shared" si="29"/>
        <v>673</v>
      </c>
      <c r="CA16" s="148">
        <f t="shared" si="42"/>
        <v>0</v>
      </c>
      <c r="CB16" s="157">
        <f t="shared" si="43"/>
        <v>0</v>
      </c>
      <c r="CC16" s="157">
        <f t="shared" si="44"/>
        <v>0</v>
      </c>
      <c r="CD16" s="157">
        <f t="shared" si="45"/>
        <v>0</v>
      </c>
      <c r="CE16" s="146">
        <f t="shared" si="30"/>
        <v>19</v>
      </c>
      <c r="CF16" s="146">
        <f t="shared" si="31"/>
        <v>327</v>
      </c>
      <c r="CG16" s="146">
        <f t="shared" si="32"/>
        <v>346</v>
      </c>
      <c r="CH16" s="27"/>
      <c r="CI16" s="27"/>
      <c r="CJ16" s="27"/>
      <c r="CK16" s="27"/>
    </row>
    <row r="17" spans="1:89" ht="15.75">
      <c r="A17" s="131">
        <v>9</v>
      </c>
      <c r="B17" s="132" t="s">
        <v>21</v>
      </c>
      <c r="C17" s="133">
        <v>384</v>
      </c>
      <c r="D17" s="133">
        <v>450</v>
      </c>
      <c r="E17" s="55">
        <f t="shared" si="33"/>
        <v>834</v>
      </c>
      <c r="F17" s="11">
        <v>321</v>
      </c>
      <c r="G17" s="12">
        <v>335</v>
      </c>
      <c r="H17" s="58">
        <f t="shared" si="34"/>
        <v>656</v>
      </c>
      <c r="I17" s="13">
        <v>147</v>
      </c>
      <c r="J17" s="13">
        <v>6</v>
      </c>
      <c r="K17" s="14">
        <f t="shared" si="0"/>
        <v>0.23222748815165878</v>
      </c>
      <c r="L17" s="134">
        <v>141</v>
      </c>
      <c r="M17" s="14">
        <f t="shared" si="1"/>
        <v>0.22815533980582525</v>
      </c>
      <c r="N17" s="13">
        <v>3</v>
      </c>
      <c r="O17" s="13">
        <v>0</v>
      </c>
      <c r="P17" s="14">
        <f t="shared" si="2"/>
        <v>0.004739336492890996</v>
      </c>
      <c r="Q17" s="134">
        <f t="shared" si="35"/>
        <v>3</v>
      </c>
      <c r="R17" s="14">
        <f t="shared" si="3"/>
        <v>0.0048543689320388345</v>
      </c>
      <c r="S17" s="13">
        <v>3</v>
      </c>
      <c r="T17" s="13">
        <v>0</v>
      </c>
      <c r="U17" s="14">
        <f t="shared" si="4"/>
        <v>0.004739336492890996</v>
      </c>
      <c r="V17" s="134">
        <f t="shared" si="36"/>
        <v>3</v>
      </c>
      <c r="W17" s="14">
        <f t="shared" si="5"/>
        <v>0.0048543689320388345</v>
      </c>
      <c r="X17" s="13">
        <v>24</v>
      </c>
      <c r="Y17" s="13">
        <v>2</v>
      </c>
      <c r="Z17" s="14">
        <f t="shared" si="6"/>
        <v>0.037914691943127965</v>
      </c>
      <c r="AA17" s="134">
        <v>22</v>
      </c>
      <c r="AB17" s="14">
        <f t="shared" si="7"/>
        <v>0.03559870550161812</v>
      </c>
      <c r="AC17" s="13">
        <v>6</v>
      </c>
      <c r="AD17" s="13">
        <v>0</v>
      </c>
      <c r="AE17" s="14">
        <f t="shared" si="8"/>
        <v>0.009478672985781991</v>
      </c>
      <c r="AF17" s="134">
        <f t="shared" si="38"/>
        <v>6</v>
      </c>
      <c r="AG17" s="14">
        <f t="shared" si="9"/>
        <v>0.009708737864077669</v>
      </c>
      <c r="AH17" s="13">
        <v>178</v>
      </c>
      <c r="AI17" s="13">
        <v>5</v>
      </c>
      <c r="AJ17" s="14">
        <f t="shared" si="10"/>
        <v>0.2812006319115324</v>
      </c>
      <c r="AK17" s="134">
        <v>92</v>
      </c>
      <c r="AL17" s="14">
        <f t="shared" si="11"/>
        <v>0.1488673139158576</v>
      </c>
      <c r="AM17" s="134">
        <v>2</v>
      </c>
      <c r="AN17" s="14">
        <f t="shared" si="12"/>
        <v>0.003236245954692557</v>
      </c>
      <c r="AO17" s="134">
        <v>61</v>
      </c>
      <c r="AP17" s="14">
        <f t="shared" si="13"/>
        <v>0.09870550161812297</v>
      </c>
      <c r="AQ17" s="134">
        <v>18</v>
      </c>
      <c r="AR17" s="14">
        <f t="shared" si="14"/>
        <v>0.02912621359223301</v>
      </c>
      <c r="AS17" s="13">
        <v>8</v>
      </c>
      <c r="AT17" s="13">
        <v>0</v>
      </c>
      <c r="AU17" s="14">
        <f t="shared" si="15"/>
        <v>0.01263823064770932</v>
      </c>
      <c r="AV17" s="134">
        <f t="shared" si="39"/>
        <v>8</v>
      </c>
      <c r="AW17" s="14">
        <f t="shared" si="16"/>
        <v>0.012944983818770227</v>
      </c>
      <c r="AX17" s="13">
        <v>5</v>
      </c>
      <c r="AY17" s="13">
        <v>0</v>
      </c>
      <c r="AZ17" s="14">
        <f t="shared" si="17"/>
        <v>0.007898894154818325</v>
      </c>
      <c r="BA17" s="134">
        <f t="shared" si="46"/>
        <v>5</v>
      </c>
      <c r="BB17" s="14">
        <f t="shared" si="18"/>
        <v>0.008090614886731391</v>
      </c>
      <c r="BC17" s="13">
        <v>1</v>
      </c>
      <c r="BD17" s="13">
        <v>0</v>
      </c>
      <c r="BE17" s="14">
        <f t="shared" si="19"/>
        <v>0.001579778830963665</v>
      </c>
      <c r="BF17" s="134">
        <f t="shared" si="40"/>
        <v>1</v>
      </c>
      <c r="BG17" s="14">
        <f t="shared" si="20"/>
        <v>0.0016181229773462784</v>
      </c>
      <c r="BH17" s="13">
        <v>258</v>
      </c>
      <c r="BI17" s="13">
        <v>2</v>
      </c>
      <c r="BJ17" s="14">
        <f t="shared" si="21"/>
        <v>0.4075829383886256</v>
      </c>
      <c r="BK17" s="134">
        <v>235</v>
      </c>
      <c r="BL17" s="14">
        <f t="shared" si="22"/>
        <v>0.3802588996763754</v>
      </c>
      <c r="BM17" s="134">
        <v>4</v>
      </c>
      <c r="BN17" s="14">
        <f t="shared" si="23"/>
        <v>0.006472491909385114</v>
      </c>
      <c r="BO17" s="134">
        <v>16</v>
      </c>
      <c r="BP17" s="14">
        <f t="shared" si="24"/>
        <v>0.025889967637540454</v>
      </c>
      <c r="BQ17" s="134">
        <v>1</v>
      </c>
      <c r="BR17" s="14">
        <f t="shared" si="25"/>
        <v>0.0016181229773462784</v>
      </c>
      <c r="BS17" s="60">
        <f t="shared" si="26"/>
        <v>633</v>
      </c>
      <c r="BT17" s="61">
        <f t="shared" si="27"/>
        <v>15</v>
      </c>
      <c r="BU17" s="144">
        <f t="shared" si="28"/>
        <v>618</v>
      </c>
      <c r="BV17" s="12">
        <v>0</v>
      </c>
      <c r="BW17" s="12">
        <v>10</v>
      </c>
      <c r="BX17" s="12">
        <v>13</v>
      </c>
      <c r="BY17" s="24">
        <f t="shared" si="41"/>
        <v>23</v>
      </c>
      <c r="BZ17" s="25">
        <f t="shared" si="29"/>
        <v>656</v>
      </c>
      <c r="CA17" s="148">
        <f t="shared" si="42"/>
        <v>0</v>
      </c>
      <c r="CB17" s="157">
        <f t="shared" si="43"/>
        <v>0</v>
      </c>
      <c r="CC17" s="157">
        <f t="shared" si="44"/>
        <v>0</v>
      </c>
      <c r="CD17" s="157">
        <f t="shared" si="45"/>
        <v>0</v>
      </c>
      <c r="CE17" s="146">
        <f t="shared" si="30"/>
        <v>15</v>
      </c>
      <c r="CF17" s="146">
        <f t="shared" si="31"/>
        <v>321</v>
      </c>
      <c r="CG17" s="146">
        <f t="shared" si="32"/>
        <v>335</v>
      </c>
      <c r="CH17" s="27"/>
      <c r="CI17" s="27"/>
      <c r="CJ17" s="27"/>
      <c r="CK17" s="27"/>
    </row>
    <row r="18" spans="1:89" ht="15.75">
      <c r="A18" s="135">
        <v>10</v>
      </c>
      <c r="B18" s="136" t="s">
        <v>21</v>
      </c>
      <c r="C18" s="137">
        <v>403</v>
      </c>
      <c r="D18" s="137">
        <v>422</v>
      </c>
      <c r="E18" s="49">
        <f t="shared" si="33"/>
        <v>825</v>
      </c>
      <c r="F18" s="6">
        <v>304</v>
      </c>
      <c r="G18" s="7">
        <v>314</v>
      </c>
      <c r="H18" s="50">
        <f t="shared" si="34"/>
        <v>618</v>
      </c>
      <c r="I18" s="8">
        <v>146</v>
      </c>
      <c r="J18" s="8">
        <v>7</v>
      </c>
      <c r="K18" s="9">
        <f t="shared" si="0"/>
        <v>0.2453781512605042</v>
      </c>
      <c r="L18" s="138">
        <v>139</v>
      </c>
      <c r="M18" s="9">
        <f t="shared" si="1"/>
        <v>0.243006993006993</v>
      </c>
      <c r="N18" s="8">
        <v>0</v>
      </c>
      <c r="O18" s="8">
        <v>0</v>
      </c>
      <c r="P18" s="9">
        <f t="shared" si="2"/>
        <v>0</v>
      </c>
      <c r="Q18" s="138">
        <f t="shared" si="35"/>
        <v>0</v>
      </c>
      <c r="R18" s="9">
        <f t="shared" si="3"/>
        <v>0</v>
      </c>
      <c r="S18" s="8">
        <v>3</v>
      </c>
      <c r="T18" s="8">
        <v>0</v>
      </c>
      <c r="U18" s="9">
        <f t="shared" si="4"/>
        <v>0.005042016806722689</v>
      </c>
      <c r="V18" s="138">
        <f t="shared" si="36"/>
        <v>3</v>
      </c>
      <c r="W18" s="9">
        <f t="shared" si="5"/>
        <v>0.005244755244755245</v>
      </c>
      <c r="X18" s="8">
        <v>13</v>
      </c>
      <c r="Y18" s="8">
        <v>0</v>
      </c>
      <c r="Z18" s="9">
        <f t="shared" si="6"/>
        <v>0.021848739495798318</v>
      </c>
      <c r="AA18" s="138">
        <f t="shared" si="37"/>
        <v>13</v>
      </c>
      <c r="AB18" s="9">
        <f t="shared" si="7"/>
        <v>0.022727272727272728</v>
      </c>
      <c r="AC18" s="8">
        <v>5</v>
      </c>
      <c r="AD18" s="8">
        <v>0</v>
      </c>
      <c r="AE18" s="9">
        <f t="shared" si="8"/>
        <v>0.008403361344537815</v>
      </c>
      <c r="AF18" s="138">
        <f t="shared" si="38"/>
        <v>5</v>
      </c>
      <c r="AG18" s="9">
        <f t="shared" si="9"/>
        <v>0.008741258741258742</v>
      </c>
      <c r="AH18" s="8">
        <v>205</v>
      </c>
      <c r="AI18" s="8">
        <v>5</v>
      </c>
      <c r="AJ18" s="9">
        <f t="shared" si="10"/>
        <v>0.3445378151260504</v>
      </c>
      <c r="AK18" s="138">
        <v>104</v>
      </c>
      <c r="AL18" s="9">
        <f t="shared" si="11"/>
        <v>0.18181818181818182</v>
      </c>
      <c r="AM18" s="138">
        <v>6</v>
      </c>
      <c r="AN18" s="9">
        <f t="shared" si="12"/>
        <v>0.01048951048951049</v>
      </c>
      <c r="AO18" s="138">
        <v>74</v>
      </c>
      <c r="AP18" s="9">
        <f t="shared" si="13"/>
        <v>0.12937062937062938</v>
      </c>
      <c r="AQ18" s="138">
        <v>16</v>
      </c>
      <c r="AR18" s="9">
        <f t="shared" si="14"/>
        <v>0.027972027972027972</v>
      </c>
      <c r="AS18" s="8">
        <v>5</v>
      </c>
      <c r="AT18" s="8">
        <v>0</v>
      </c>
      <c r="AU18" s="9">
        <f t="shared" si="15"/>
        <v>0.008403361344537815</v>
      </c>
      <c r="AV18" s="138">
        <f t="shared" si="39"/>
        <v>5</v>
      </c>
      <c r="AW18" s="9">
        <f t="shared" si="16"/>
        <v>0.008741258741258742</v>
      </c>
      <c r="AX18" s="8">
        <v>3</v>
      </c>
      <c r="AY18" s="8">
        <v>1</v>
      </c>
      <c r="AZ18" s="9">
        <f t="shared" si="17"/>
        <v>0.005042016806722689</v>
      </c>
      <c r="BA18" s="138">
        <v>2</v>
      </c>
      <c r="BB18" s="9">
        <f t="shared" si="18"/>
        <v>0.0034965034965034965</v>
      </c>
      <c r="BC18" s="8">
        <v>0</v>
      </c>
      <c r="BD18" s="8">
        <v>0</v>
      </c>
      <c r="BE18" s="9">
        <f t="shared" si="19"/>
        <v>0</v>
      </c>
      <c r="BF18" s="138">
        <f t="shared" si="40"/>
        <v>0</v>
      </c>
      <c r="BG18" s="9">
        <f t="shared" si="20"/>
        <v>0</v>
      </c>
      <c r="BH18" s="8">
        <v>215</v>
      </c>
      <c r="BI18" s="8">
        <v>10</v>
      </c>
      <c r="BJ18" s="9">
        <f t="shared" si="21"/>
        <v>0.36134453781512604</v>
      </c>
      <c r="BK18" s="138">
        <v>188</v>
      </c>
      <c r="BL18" s="9">
        <f t="shared" si="22"/>
        <v>0.32867132867132864</v>
      </c>
      <c r="BM18" s="138">
        <v>3</v>
      </c>
      <c r="BN18" s="9">
        <f t="shared" si="23"/>
        <v>0.005244755244755245</v>
      </c>
      <c r="BO18" s="138">
        <v>9</v>
      </c>
      <c r="BP18" s="9">
        <f t="shared" si="24"/>
        <v>0.015734265734265736</v>
      </c>
      <c r="BQ18" s="138">
        <v>5</v>
      </c>
      <c r="BR18" s="9">
        <f t="shared" si="25"/>
        <v>0.008741258741258742</v>
      </c>
      <c r="BS18" s="51">
        <f t="shared" si="26"/>
        <v>595</v>
      </c>
      <c r="BT18" s="52">
        <f t="shared" si="27"/>
        <v>23</v>
      </c>
      <c r="BU18" s="143">
        <f t="shared" si="28"/>
        <v>572</v>
      </c>
      <c r="BV18" s="10">
        <v>0</v>
      </c>
      <c r="BW18" s="10">
        <v>5</v>
      </c>
      <c r="BX18" s="10">
        <v>18</v>
      </c>
      <c r="BY18" s="22">
        <f t="shared" si="41"/>
        <v>23</v>
      </c>
      <c r="BZ18" s="23">
        <f t="shared" si="29"/>
        <v>618</v>
      </c>
      <c r="CA18" s="148">
        <f t="shared" si="42"/>
        <v>0</v>
      </c>
      <c r="CB18" s="157">
        <f t="shared" si="43"/>
        <v>0</v>
      </c>
      <c r="CC18" s="157">
        <f t="shared" si="44"/>
        <v>0</v>
      </c>
      <c r="CD18" s="157">
        <f t="shared" si="45"/>
        <v>0</v>
      </c>
      <c r="CE18" s="146">
        <f t="shared" si="30"/>
        <v>23</v>
      </c>
      <c r="CF18" s="146">
        <f t="shared" si="31"/>
        <v>304</v>
      </c>
      <c r="CG18" s="146">
        <f t="shared" si="32"/>
        <v>314</v>
      </c>
      <c r="CH18" s="27"/>
      <c r="CI18" s="27"/>
      <c r="CJ18" s="27"/>
      <c r="CK18" s="27"/>
    </row>
    <row r="19" spans="1:89" ht="15.75">
      <c r="A19" s="131">
        <v>11</v>
      </c>
      <c r="B19" s="132" t="s">
        <v>21</v>
      </c>
      <c r="C19" s="133">
        <v>367</v>
      </c>
      <c r="D19" s="133">
        <v>421</v>
      </c>
      <c r="E19" s="55">
        <f t="shared" si="33"/>
        <v>788</v>
      </c>
      <c r="F19" s="11">
        <v>289</v>
      </c>
      <c r="G19" s="12">
        <v>300</v>
      </c>
      <c r="H19" s="58">
        <f t="shared" si="34"/>
        <v>589</v>
      </c>
      <c r="I19" s="13">
        <v>135</v>
      </c>
      <c r="J19" s="13">
        <v>0</v>
      </c>
      <c r="K19" s="14">
        <f t="shared" si="0"/>
        <v>0.234375</v>
      </c>
      <c r="L19" s="134">
        <f>+I19</f>
        <v>135</v>
      </c>
      <c r="M19" s="14">
        <f t="shared" si="1"/>
        <v>0.24193548387096775</v>
      </c>
      <c r="N19" s="13">
        <v>0</v>
      </c>
      <c r="O19" s="13">
        <v>0</v>
      </c>
      <c r="P19" s="14">
        <f t="shared" si="2"/>
        <v>0</v>
      </c>
      <c r="Q19" s="134">
        <f t="shared" si="35"/>
        <v>0</v>
      </c>
      <c r="R19" s="14">
        <f t="shared" si="3"/>
        <v>0</v>
      </c>
      <c r="S19" s="13">
        <v>3</v>
      </c>
      <c r="T19" s="13">
        <v>0</v>
      </c>
      <c r="U19" s="14">
        <f t="shared" si="4"/>
        <v>0.005208333333333333</v>
      </c>
      <c r="V19" s="134">
        <f t="shared" si="36"/>
        <v>3</v>
      </c>
      <c r="W19" s="14">
        <f t="shared" si="5"/>
        <v>0.005376344086021506</v>
      </c>
      <c r="X19" s="13">
        <v>21</v>
      </c>
      <c r="Y19" s="13">
        <v>0</v>
      </c>
      <c r="Z19" s="14">
        <f t="shared" si="6"/>
        <v>0.036458333333333336</v>
      </c>
      <c r="AA19" s="134">
        <f t="shared" si="37"/>
        <v>21</v>
      </c>
      <c r="AB19" s="14">
        <f t="shared" si="7"/>
        <v>0.03763440860215054</v>
      </c>
      <c r="AC19" s="13">
        <v>8</v>
      </c>
      <c r="AD19" s="13">
        <v>0</v>
      </c>
      <c r="AE19" s="14">
        <f t="shared" si="8"/>
        <v>0.013888888888888888</v>
      </c>
      <c r="AF19" s="134">
        <f t="shared" si="38"/>
        <v>8</v>
      </c>
      <c r="AG19" s="14">
        <f t="shared" si="9"/>
        <v>0.014336917562724014</v>
      </c>
      <c r="AH19" s="13">
        <v>205</v>
      </c>
      <c r="AI19" s="13">
        <v>6</v>
      </c>
      <c r="AJ19" s="14">
        <f t="shared" si="10"/>
        <v>0.3559027777777778</v>
      </c>
      <c r="AK19" s="134">
        <v>94</v>
      </c>
      <c r="AL19" s="14">
        <f t="shared" si="11"/>
        <v>0.16845878136200718</v>
      </c>
      <c r="AM19" s="134">
        <v>4</v>
      </c>
      <c r="AN19" s="14">
        <f t="shared" si="12"/>
        <v>0.007168458781362007</v>
      </c>
      <c r="AO19" s="134">
        <v>77</v>
      </c>
      <c r="AP19" s="14">
        <f t="shared" si="13"/>
        <v>0.13799283154121864</v>
      </c>
      <c r="AQ19" s="134">
        <v>24</v>
      </c>
      <c r="AR19" s="14">
        <f t="shared" si="14"/>
        <v>0.043010752688172046</v>
      </c>
      <c r="AS19" s="13">
        <v>12</v>
      </c>
      <c r="AT19" s="13">
        <v>0</v>
      </c>
      <c r="AU19" s="14">
        <f t="shared" si="15"/>
        <v>0.020833333333333332</v>
      </c>
      <c r="AV19" s="134">
        <f t="shared" si="39"/>
        <v>12</v>
      </c>
      <c r="AW19" s="14">
        <f t="shared" si="16"/>
        <v>0.021505376344086023</v>
      </c>
      <c r="AX19" s="13">
        <v>3</v>
      </c>
      <c r="AY19" s="13">
        <v>0</v>
      </c>
      <c r="AZ19" s="14">
        <f t="shared" si="17"/>
        <v>0.005208333333333333</v>
      </c>
      <c r="BA19" s="134">
        <f t="shared" si="46"/>
        <v>3</v>
      </c>
      <c r="BB19" s="14">
        <f t="shared" si="18"/>
        <v>0.005376344086021506</v>
      </c>
      <c r="BC19" s="13">
        <v>5</v>
      </c>
      <c r="BD19" s="13">
        <v>0</v>
      </c>
      <c r="BE19" s="14">
        <f t="shared" si="19"/>
        <v>0.008680555555555556</v>
      </c>
      <c r="BF19" s="134">
        <f t="shared" si="40"/>
        <v>5</v>
      </c>
      <c r="BG19" s="14">
        <f t="shared" si="20"/>
        <v>0.008960573476702509</v>
      </c>
      <c r="BH19" s="13">
        <v>184</v>
      </c>
      <c r="BI19" s="13">
        <v>12</v>
      </c>
      <c r="BJ19" s="14">
        <f t="shared" si="21"/>
        <v>0.3194444444444444</v>
      </c>
      <c r="BK19" s="134">
        <v>153</v>
      </c>
      <c r="BL19" s="14">
        <f t="shared" si="22"/>
        <v>0.27419354838709675</v>
      </c>
      <c r="BM19" s="134">
        <v>0</v>
      </c>
      <c r="BN19" s="14">
        <f t="shared" si="23"/>
        <v>0</v>
      </c>
      <c r="BO19" s="134">
        <v>15</v>
      </c>
      <c r="BP19" s="14">
        <f t="shared" si="24"/>
        <v>0.026881720430107527</v>
      </c>
      <c r="BQ19" s="134">
        <v>4</v>
      </c>
      <c r="BR19" s="14">
        <f t="shared" si="25"/>
        <v>0.007168458781362007</v>
      </c>
      <c r="BS19" s="60">
        <f t="shared" si="26"/>
        <v>576</v>
      </c>
      <c r="BT19" s="61">
        <f t="shared" si="27"/>
        <v>18</v>
      </c>
      <c r="BU19" s="144">
        <f t="shared" si="28"/>
        <v>558</v>
      </c>
      <c r="BV19" s="12">
        <v>0</v>
      </c>
      <c r="BW19" s="12">
        <v>8</v>
      </c>
      <c r="BX19" s="12">
        <v>5</v>
      </c>
      <c r="BY19" s="24">
        <f t="shared" si="41"/>
        <v>13</v>
      </c>
      <c r="BZ19" s="25">
        <f t="shared" si="29"/>
        <v>589</v>
      </c>
      <c r="CA19" s="148">
        <f t="shared" si="42"/>
        <v>0</v>
      </c>
      <c r="CB19" s="157">
        <f t="shared" si="43"/>
        <v>0</v>
      </c>
      <c r="CC19" s="157">
        <f t="shared" si="44"/>
        <v>0</v>
      </c>
      <c r="CD19" s="157">
        <f t="shared" si="45"/>
        <v>0</v>
      </c>
      <c r="CE19" s="146">
        <f t="shared" si="30"/>
        <v>18</v>
      </c>
      <c r="CF19" s="146">
        <f t="shared" si="31"/>
        <v>289</v>
      </c>
      <c r="CG19" s="146">
        <f t="shared" si="32"/>
        <v>300</v>
      </c>
      <c r="CH19" s="27"/>
      <c r="CI19" s="27"/>
      <c r="CJ19" s="27"/>
      <c r="CK19" s="27"/>
    </row>
    <row r="20" spans="1:89" ht="15.75">
      <c r="A20" s="135">
        <v>12</v>
      </c>
      <c r="B20" s="136" t="s">
        <v>22</v>
      </c>
      <c r="C20" s="137">
        <v>317</v>
      </c>
      <c r="D20" s="137">
        <v>371</v>
      </c>
      <c r="E20" s="49">
        <f t="shared" si="33"/>
        <v>688</v>
      </c>
      <c r="F20" s="6">
        <v>261</v>
      </c>
      <c r="G20" s="7">
        <v>278</v>
      </c>
      <c r="H20" s="50">
        <f t="shared" si="34"/>
        <v>539</v>
      </c>
      <c r="I20" s="8">
        <v>135</v>
      </c>
      <c r="J20" s="8">
        <v>4</v>
      </c>
      <c r="K20" s="9">
        <f t="shared" si="0"/>
        <v>0.2556818181818182</v>
      </c>
      <c r="L20" s="138">
        <v>131</v>
      </c>
      <c r="M20" s="9">
        <f t="shared" si="1"/>
        <v>0.2583826429980276</v>
      </c>
      <c r="N20" s="8">
        <v>2</v>
      </c>
      <c r="O20" s="8">
        <v>1</v>
      </c>
      <c r="P20" s="9">
        <f t="shared" si="2"/>
        <v>0.003787878787878788</v>
      </c>
      <c r="Q20" s="138">
        <v>1</v>
      </c>
      <c r="R20" s="9">
        <f t="shared" si="3"/>
        <v>0.0019723865877712033</v>
      </c>
      <c r="S20" s="8">
        <v>0</v>
      </c>
      <c r="T20" s="8">
        <v>0</v>
      </c>
      <c r="U20" s="9">
        <f t="shared" si="4"/>
        <v>0</v>
      </c>
      <c r="V20" s="138">
        <f t="shared" si="36"/>
        <v>0</v>
      </c>
      <c r="W20" s="9">
        <f t="shared" si="5"/>
        <v>0</v>
      </c>
      <c r="X20" s="8">
        <v>19</v>
      </c>
      <c r="Y20" s="8">
        <v>4</v>
      </c>
      <c r="Z20" s="9">
        <f t="shared" si="6"/>
        <v>0.03598484848484849</v>
      </c>
      <c r="AA20" s="138">
        <v>15</v>
      </c>
      <c r="AB20" s="9">
        <f t="shared" si="7"/>
        <v>0.029585798816568046</v>
      </c>
      <c r="AC20" s="8">
        <v>3</v>
      </c>
      <c r="AD20" s="8">
        <v>0</v>
      </c>
      <c r="AE20" s="9">
        <f t="shared" si="8"/>
        <v>0.005681818181818182</v>
      </c>
      <c r="AF20" s="138">
        <f t="shared" si="38"/>
        <v>3</v>
      </c>
      <c r="AG20" s="9">
        <f t="shared" si="9"/>
        <v>0.005917159763313609</v>
      </c>
      <c r="AH20" s="8">
        <v>136</v>
      </c>
      <c r="AI20" s="8">
        <v>7</v>
      </c>
      <c r="AJ20" s="9">
        <f t="shared" si="10"/>
        <v>0.25757575757575757</v>
      </c>
      <c r="AK20" s="138">
        <v>55</v>
      </c>
      <c r="AL20" s="9">
        <f t="shared" si="11"/>
        <v>0.10848126232741617</v>
      </c>
      <c r="AM20" s="138">
        <v>2</v>
      </c>
      <c r="AN20" s="9">
        <f t="shared" si="12"/>
        <v>0.0039447731755424065</v>
      </c>
      <c r="AO20" s="138">
        <v>51</v>
      </c>
      <c r="AP20" s="9">
        <f t="shared" si="13"/>
        <v>0.10059171597633136</v>
      </c>
      <c r="AQ20" s="138">
        <v>21</v>
      </c>
      <c r="AR20" s="9">
        <f t="shared" si="14"/>
        <v>0.04142011834319527</v>
      </c>
      <c r="AS20" s="8">
        <v>1</v>
      </c>
      <c r="AT20" s="8">
        <v>0</v>
      </c>
      <c r="AU20" s="9">
        <f t="shared" si="15"/>
        <v>0.001893939393939394</v>
      </c>
      <c r="AV20" s="138">
        <f t="shared" si="39"/>
        <v>1</v>
      </c>
      <c r="AW20" s="9">
        <f t="shared" si="16"/>
        <v>0.0019723865877712033</v>
      </c>
      <c r="AX20" s="8">
        <v>7</v>
      </c>
      <c r="AY20" s="8">
        <v>1</v>
      </c>
      <c r="AZ20" s="9">
        <f t="shared" si="17"/>
        <v>0.013257575757575758</v>
      </c>
      <c r="BA20" s="138">
        <v>6</v>
      </c>
      <c r="BB20" s="9">
        <f t="shared" si="18"/>
        <v>0.011834319526627219</v>
      </c>
      <c r="BC20" s="8">
        <v>1</v>
      </c>
      <c r="BD20" s="8">
        <v>0</v>
      </c>
      <c r="BE20" s="9">
        <f t="shared" si="19"/>
        <v>0.001893939393939394</v>
      </c>
      <c r="BF20" s="138">
        <f t="shared" si="40"/>
        <v>1</v>
      </c>
      <c r="BG20" s="9">
        <f t="shared" si="20"/>
        <v>0.0019723865877712033</v>
      </c>
      <c r="BH20" s="8">
        <v>224</v>
      </c>
      <c r="BI20" s="8">
        <v>4</v>
      </c>
      <c r="BJ20" s="9">
        <f t="shared" si="21"/>
        <v>0.42424242424242425</v>
      </c>
      <c r="BK20" s="138">
        <v>195</v>
      </c>
      <c r="BL20" s="9">
        <f t="shared" si="22"/>
        <v>0.38461538461538464</v>
      </c>
      <c r="BM20" s="138">
        <v>5</v>
      </c>
      <c r="BN20" s="9">
        <f t="shared" si="23"/>
        <v>0.009861932938856016</v>
      </c>
      <c r="BO20" s="138">
        <v>18</v>
      </c>
      <c r="BP20" s="9">
        <f t="shared" si="24"/>
        <v>0.03550295857988166</v>
      </c>
      <c r="BQ20" s="138">
        <v>2</v>
      </c>
      <c r="BR20" s="9">
        <f t="shared" si="25"/>
        <v>0.0039447731755424065</v>
      </c>
      <c r="BS20" s="51">
        <f t="shared" si="26"/>
        <v>528</v>
      </c>
      <c r="BT20" s="52">
        <f t="shared" si="27"/>
        <v>21</v>
      </c>
      <c r="BU20" s="143">
        <f t="shared" si="28"/>
        <v>507</v>
      </c>
      <c r="BV20" s="10">
        <v>0</v>
      </c>
      <c r="BW20" s="10">
        <v>7</v>
      </c>
      <c r="BX20" s="10">
        <v>4</v>
      </c>
      <c r="BY20" s="22">
        <f t="shared" si="41"/>
        <v>11</v>
      </c>
      <c r="BZ20" s="23">
        <f t="shared" si="29"/>
        <v>539</v>
      </c>
      <c r="CA20" s="148">
        <f t="shared" si="42"/>
        <v>0</v>
      </c>
      <c r="CB20" s="157">
        <f t="shared" si="43"/>
        <v>0</v>
      </c>
      <c r="CC20" s="157">
        <f t="shared" si="44"/>
        <v>0</v>
      </c>
      <c r="CD20" s="157">
        <f t="shared" si="45"/>
        <v>0</v>
      </c>
      <c r="CE20" s="146">
        <f t="shared" si="30"/>
        <v>21</v>
      </c>
      <c r="CF20" s="146">
        <f t="shared" si="31"/>
        <v>261</v>
      </c>
      <c r="CG20" s="146">
        <f t="shared" si="32"/>
        <v>278</v>
      </c>
      <c r="CH20" s="27"/>
      <c r="CI20" s="27"/>
      <c r="CJ20" s="27"/>
      <c r="CK20" s="27"/>
    </row>
    <row r="21" spans="1:89" s="26" customFormat="1" ht="15.75">
      <c r="A21" s="53">
        <v>13</v>
      </c>
      <c r="B21" s="95"/>
      <c r="C21" s="54"/>
      <c r="D21" s="54"/>
      <c r="E21" s="55"/>
      <c r="F21" s="56"/>
      <c r="G21" s="57"/>
      <c r="H21" s="58"/>
      <c r="I21" s="59"/>
      <c r="J21" s="13"/>
      <c r="K21" s="14"/>
      <c r="L21" s="134"/>
      <c r="M21" s="14"/>
      <c r="N21" s="59"/>
      <c r="O21" s="13">
        <v>0</v>
      </c>
      <c r="P21" s="14"/>
      <c r="Q21" s="134"/>
      <c r="R21" s="14"/>
      <c r="S21" s="59"/>
      <c r="T21" s="13">
        <v>0</v>
      </c>
      <c r="U21" s="14"/>
      <c r="V21" s="134">
        <f t="shared" si="36"/>
        <v>0</v>
      </c>
      <c r="W21" s="14"/>
      <c r="X21" s="59"/>
      <c r="Y21" s="13"/>
      <c r="Z21" s="14"/>
      <c r="AA21" s="134"/>
      <c r="AB21" s="14"/>
      <c r="AC21" s="59"/>
      <c r="AD21" s="13"/>
      <c r="AE21" s="14"/>
      <c r="AF21" s="134"/>
      <c r="AG21" s="14"/>
      <c r="AH21" s="59"/>
      <c r="AI21" s="59"/>
      <c r="AJ21" s="14"/>
      <c r="AK21" s="88"/>
      <c r="AL21" s="14"/>
      <c r="AM21" s="88"/>
      <c r="AN21" s="14"/>
      <c r="AO21" s="88"/>
      <c r="AP21" s="14"/>
      <c r="AQ21" s="88"/>
      <c r="AR21" s="14"/>
      <c r="AS21" s="59"/>
      <c r="AT21" s="13"/>
      <c r="AU21" s="14"/>
      <c r="AV21" s="134"/>
      <c r="AW21" s="14"/>
      <c r="AX21" s="59"/>
      <c r="AY21" s="13"/>
      <c r="AZ21" s="14"/>
      <c r="BA21" s="134"/>
      <c r="BB21" s="14"/>
      <c r="BC21" s="59"/>
      <c r="BD21" s="13"/>
      <c r="BE21" s="14"/>
      <c r="BF21" s="134"/>
      <c r="BG21" s="14"/>
      <c r="BH21" s="59"/>
      <c r="BI21" s="59"/>
      <c r="BJ21" s="14"/>
      <c r="BK21" s="88"/>
      <c r="BL21" s="14"/>
      <c r="BM21" s="88"/>
      <c r="BN21" s="14"/>
      <c r="BO21" s="88"/>
      <c r="BP21" s="14"/>
      <c r="BQ21" s="88"/>
      <c r="BR21" s="14"/>
      <c r="BS21" s="60"/>
      <c r="BT21" s="61"/>
      <c r="BU21" s="144"/>
      <c r="BV21" s="57"/>
      <c r="BW21" s="57"/>
      <c r="BX21" s="57"/>
      <c r="BY21" s="24"/>
      <c r="BZ21" s="25"/>
      <c r="CA21" s="163"/>
      <c r="CB21" s="159"/>
      <c r="CC21" s="159"/>
      <c r="CD21" s="159"/>
      <c r="CE21" s="146">
        <f t="shared" si="30"/>
        <v>0</v>
      </c>
      <c r="CF21" s="146">
        <f t="shared" si="31"/>
        <v>0</v>
      </c>
      <c r="CG21" s="146">
        <f t="shared" si="32"/>
        <v>0</v>
      </c>
      <c r="CH21" s="27"/>
      <c r="CI21" s="27"/>
      <c r="CJ21" s="27"/>
      <c r="CK21" s="27"/>
    </row>
    <row r="22" spans="1:89" ht="15.75">
      <c r="A22" s="135">
        <v>14</v>
      </c>
      <c r="B22" s="136" t="s">
        <v>23</v>
      </c>
      <c r="C22" s="137">
        <v>475</v>
      </c>
      <c r="D22" s="137">
        <v>497</v>
      </c>
      <c r="E22" s="49">
        <f t="shared" si="33"/>
        <v>972</v>
      </c>
      <c r="F22" s="6">
        <v>389</v>
      </c>
      <c r="G22" s="7">
        <v>371</v>
      </c>
      <c r="H22" s="50">
        <f aca="true" t="shared" si="47" ref="H22:H32">SUM(F22:G22)</f>
        <v>760</v>
      </c>
      <c r="I22" s="8">
        <v>222</v>
      </c>
      <c r="J22" s="8">
        <v>16</v>
      </c>
      <c r="K22" s="9">
        <f aca="true" t="shared" si="48" ref="K22:K32">IF($BS22=0,,I22/$BS22)</f>
        <v>0.30833333333333335</v>
      </c>
      <c r="L22" s="138">
        <v>206</v>
      </c>
      <c r="M22" s="9">
        <f aca="true" t="shared" si="49" ref="M22:M33">IF($BU22=0,,L22/$BU22)</f>
        <v>0.2972582972582973</v>
      </c>
      <c r="N22" s="8">
        <v>0</v>
      </c>
      <c r="O22" s="8">
        <v>0</v>
      </c>
      <c r="P22" s="9">
        <f aca="true" t="shared" si="50" ref="P22:P33">IF($BS22=0,,N22/$BS22)</f>
        <v>0</v>
      </c>
      <c r="Q22" s="138">
        <f aca="true" t="shared" si="51" ref="Q22:Q32">+N22</f>
        <v>0</v>
      </c>
      <c r="R22" s="9">
        <f aca="true" t="shared" si="52" ref="R22:R33">IF($BU22=0,,Q22/$BU22)</f>
        <v>0</v>
      </c>
      <c r="S22" s="8">
        <v>5</v>
      </c>
      <c r="T22" s="8">
        <v>0</v>
      </c>
      <c r="U22" s="9">
        <f aca="true" t="shared" si="53" ref="U22:U33">IF($BS22=0,,S22/$BS22)</f>
        <v>0.006944444444444444</v>
      </c>
      <c r="V22" s="138">
        <f t="shared" si="36"/>
        <v>5</v>
      </c>
      <c r="W22" s="9">
        <f aca="true" t="shared" si="54" ref="W22:W33">IF($BU22=0,,V22/$BU22)</f>
        <v>0.007215007215007215</v>
      </c>
      <c r="X22" s="8">
        <v>24</v>
      </c>
      <c r="Y22" s="8">
        <v>2</v>
      </c>
      <c r="Z22" s="9">
        <f aca="true" t="shared" si="55" ref="Z22:Z33">IF($BS22=0,,X22/$BS22)</f>
        <v>0.03333333333333333</v>
      </c>
      <c r="AA22" s="138">
        <v>22</v>
      </c>
      <c r="AB22" s="9">
        <f aca="true" t="shared" si="56" ref="AB22:AB33">IF($BU22=0,,AA22/$BU22)</f>
        <v>0.031746031746031744</v>
      </c>
      <c r="AC22" s="8">
        <v>7</v>
      </c>
      <c r="AD22" s="8">
        <v>0</v>
      </c>
      <c r="AE22" s="9">
        <f aca="true" t="shared" si="57" ref="AE22:AE33">IF($BS22=0,,AC22/$BS22)</f>
        <v>0.009722222222222222</v>
      </c>
      <c r="AF22" s="138">
        <f t="shared" si="38"/>
        <v>7</v>
      </c>
      <c r="AG22" s="9">
        <f aca="true" t="shared" si="58" ref="AG22:AG33">IF($BU22=0,,AF22/$BU22)</f>
        <v>0.010101010101010102</v>
      </c>
      <c r="AH22" s="8">
        <v>200</v>
      </c>
      <c r="AI22" s="8">
        <v>3</v>
      </c>
      <c r="AJ22" s="9">
        <f aca="true" t="shared" si="59" ref="AJ22:AJ33">IF($BS22=0,,AH22/$BS22)</f>
        <v>0.2777777777777778</v>
      </c>
      <c r="AK22" s="138">
        <v>113</v>
      </c>
      <c r="AL22" s="9">
        <f aca="true" t="shared" si="60" ref="AL22:AL32">IF($BU22=0,,AK22/$BU22)</f>
        <v>0.16305916305916307</v>
      </c>
      <c r="AM22" s="138">
        <v>3</v>
      </c>
      <c r="AN22" s="9">
        <f aca="true" t="shared" si="61" ref="AN22:AN33">IF($BU22=0,,AM22/$BU22)</f>
        <v>0.004329004329004329</v>
      </c>
      <c r="AO22" s="138">
        <v>59</v>
      </c>
      <c r="AP22" s="9">
        <f aca="true" t="shared" si="62" ref="AP22:AP33">IF($BU22=0,,AO22/$BU22)</f>
        <v>0.08513708513708514</v>
      </c>
      <c r="AQ22" s="138">
        <v>22</v>
      </c>
      <c r="AR22" s="9">
        <f aca="true" t="shared" si="63" ref="AR22:AR33">IF($BU22=0,,AQ22/$BU22)</f>
        <v>0.031746031746031744</v>
      </c>
      <c r="AS22" s="8">
        <v>5</v>
      </c>
      <c r="AT22" s="8">
        <v>0</v>
      </c>
      <c r="AU22" s="9">
        <f t="shared" si="15"/>
        <v>0.006944444444444444</v>
      </c>
      <c r="AV22" s="138">
        <f t="shared" si="39"/>
        <v>5</v>
      </c>
      <c r="AW22" s="9">
        <f t="shared" si="16"/>
        <v>0.007215007215007215</v>
      </c>
      <c r="AX22" s="8">
        <v>4</v>
      </c>
      <c r="AY22" s="8">
        <v>1</v>
      </c>
      <c r="AZ22" s="9">
        <f t="shared" si="17"/>
        <v>0.005555555555555556</v>
      </c>
      <c r="BA22" s="138">
        <v>3</v>
      </c>
      <c r="BB22" s="9">
        <f t="shared" si="18"/>
        <v>0.004329004329004329</v>
      </c>
      <c r="BC22" s="8">
        <v>6</v>
      </c>
      <c r="BD22" s="8">
        <v>0</v>
      </c>
      <c r="BE22" s="9">
        <f t="shared" si="19"/>
        <v>0.008333333333333333</v>
      </c>
      <c r="BF22" s="138">
        <f t="shared" si="40"/>
        <v>6</v>
      </c>
      <c r="BG22" s="9">
        <f t="shared" si="20"/>
        <v>0.008658008658008658</v>
      </c>
      <c r="BH22" s="8">
        <v>247</v>
      </c>
      <c r="BI22" s="8">
        <v>5</v>
      </c>
      <c r="BJ22" s="9">
        <f t="shared" si="21"/>
        <v>0.34305555555555556</v>
      </c>
      <c r="BK22" s="138">
        <v>213</v>
      </c>
      <c r="BL22" s="9">
        <f t="shared" si="22"/>
        <v>0.30735930735930733</v>
      </c>
      <c r="BM22" s="138">
        <v>0</v>
      </c>
      <c r="BN22" s="9">
        <f t="shared" si="23"/>
        <v>0</v>
      </c>
      <c r="BO22" s="138">
        <v>28</v>
      </c>
      <c r="BP22" s="9">
        <f t="shared" si="24"/>
        <v>0.04040404040404041</v>
      </c>
      <c r="BQ22" s="138">
        <v>1</v>
      </c>
      <c r="BR22" s="9">
        <f t="shared" si="25"/>
        <v>0.001443001443001443</v>
      </c>
      <c r="BS22" s="51">
        <f aca="true" t="shared" si="64" ref="BS22:BS32">SUM(I22,N22,S22,AH22,X22,AC22,AS22,AX22,BC22,BH22)</f>
        <v>720</v>
      </c>
      <c r="BT22" s="52">
        <f aca="true" t="shared" si="65" ref="BT22:BT32">+J22+O22+T22+AI22+Y22+AD22+AT22+AY22+BD22+BI22</f>
        <v>27</v>
      </c>
      <c r="BU22" s="143">
        <f aca="true" t="shared" si="66" ref="BU22:BU32">+SUM(L22,Q22,V22,AK22,AM22,AO22,AQ22,AA22,AF22,AV22,BA22,BF22,BK22,BM22,BO22,BQ22)</f>
        <v>693</v>
      </c>
      <c r="BV22" s="10">
        <v>0</v>
      </c>
      <c r="BW22" s="10">
        <v>8</v>
      </c>
      <c r="BX22" s="10">
        <v>32</v>
      </c>
      <c r="BY22" s="22">
        <f t="shared" si="41"/>
        <v>40</v>
      </c>
      <c r="BZ22" s="23">
        <f aca="true" t="shared" si="67" ref="BZ22:BZ32">+BS22+BY22</f>
        <v>760</v>
      </c>
      <c r="CA22" s="148">
        <f t="shared" si="42"/>
        <v>0</v>
      </c>
      <c r="CB22" s="157">
        <f t="shared" si="43"/>
        <v>0</v>
      </c>
      <c r="CC22" s="157">
        <f t="shared" si="44"/>
        <v>0</v>
      </c>
      <c r="CD22" s="157">
        <f t="shared" si="45"/>
        <v>0</v>
      </c>
      <c r="CE22" s="146">
        <f t="shared" si="30"/>
        <v>27</v>
      </c>
      <c r="CF22" s="146">
        <f t="shared" si="31"/>
        <v>389</v>
      </c>
      <c r="CG22" s="146">
        <f t="shared" si="32"/>
        <v>371</v>
      </c>
      <c r="CH22" s="27"/>
      <c r="CI22" s="27"/>
      <c r="CJ22" s="27"/>
      <c r="CK22" s="27"/>
    </row>
    <row r="23" spans="1:89" ht="15.75">
      <c r="A23" s="131">
        <v>15</v>
      </c>
      <c r="B23" s="132" t="s">
        <v>23</v>
      </c>
      <c r="C23" s="133">
        <v>343</v>
      </c>
      <c r="D23" s="133">
        <v>398</v>
      </c>
      <c r="E23" s="55">
        <f t="shared" si="33"/>
        <v>741</v>
      </c>
      <c r="F23" s="11">
        <v>276</v>
      </c>
      <c r="G23" s="12">
        <v>312</v>
      </c>
      <c r="H23" s="58">
        <f t="shared" si="47"/>
        <v>588</v>
      </c>
      <c r="I23" s="15">
        <v>121</v>
      </c>
      <c r="J23" s="15">
        <v>7</v>
      </c>
      <c r="K23" s="14">
        <f t="shared" si="48"/>
        <v>0.2111692844677138</v>
      </c>
      <c r="L23" s="139">
        <v>114</v>
      </c>
      <c r="M23" s="72">
        <f t="shared" si="49"/>
        <v>0.20652173913043478</v>
      </c>
      <c r="N23" s="15">
        <v>1</v>
      </c>
      <c r="O23" s="15">
        <v>0</v>
      </c>
      <c r="P23" s="14">
        <f t="shared" si="50"/>
        <v>0.0017452006980802793</v>
      </c>
      <c r="Q23" s="139">
        <f t="shared" si="51"/>
        <v>1</v>
      </c>
      <c r="R23" s="72">
        <f t="shared" si="52"/>
        <v>0.0018115942028985507</v>
      </c>
      <c r="S23" s="15">
        <v>2</v>
      </c>
      <c r="T23" s="15">
        <v>0</v>
      </c>
      <c r="U23" s="14">
        <f t="shared" si="53"/>
        <v>0.0034904013961605585</v>
      </c>
      <c r="V23" s="139">
        <f t="shared" si="36"/>
        <v>2</v>
      </c>
      <c r="W23" s="72">
        <f t="shared" si="54"/>
        <v>0.0036231884057971015</v>
      </c>
      <c r="X23" s="15">
        <v>27</v>
      </c>
      <c r="Y23" s="15">
        <v>4</v>
      </c>
      <c r="Z23" s="14">
        <f t="shared" si="55"/>
        <v>0.04712041884816754</v>
      </c>
      <c r="AA23" s="139">
        <v>23</v>
      </c>
      <c r="AB23" s="72">
        <f t="shared" si="56"/>
        <v>0.041666666666666664</v>
      </c>
      <c r="AC23" s="15">
        <v>11</v>
      </c>
      <c r="AD23" s="15">
        <v>1</v>
      </c>
      <c r="AE23" s="14">
        <f t="shared" si="57"/>
        <v>0.019197207678883072</v>
      </c>
      <c r="AF23" s="139">
        <v>10</v>
      </c>
      <c r="AG23" s="72">
        <f t="shared" si="58"/>
        <v>0.018115942028985508</v>
      </c>
      <c r="AH23" s="15">
        <v>183</v>
      </c>
      <c r="AI23" s="15">
        <v>2</v>
      </c>
      <c r="AJ23" s="14">
        <f t="shared" si="59"/>
        <v>0.3193717277486911</v>
      </c>
      <c r="AK23" s="139">
        <v>97</v>
      </c>
      <c r="AL23" s="72">
        <f t="shared" si="60"/>
        <v>0.17572463768115942</v>
      </c>
      <c r="AM23" s="139">
        <v>1</v>
      </c>
      <c r="AN23" s="72">
        <f t="shared" si="61"/>
        <v>0.0018115942028985507</v>
      </c>
      <c r="AO23" s="139">
        <v>60</v>
      </c>
      <c r="AP23" s="72">
        <f t="shared" si="62"/>
        <v>0.10869565217391304</v>
      </c>
      <c r="AQ23" s="139">
        <v>23</v>
      </c>
      <c r="AR23" s="72">
        <f t="shared" si="63"/>
        <v>0.041666666666666664</v>
      </c>
      <c r="AS23" s="15">
        <v>8</v>
      </c>
      <c r="AT23" s="15">
        <v>0</v>
      </c>
      <c r="AU23" s="14">
        <f t="shared" si="15"/>
        <v>0.013961605584642234</v>
      </c>
      <c r="AV23" s="139">
        <f t="shared" si="39"/>
        <v>8</v>
      </c>
      <c r="AW23" s="72">
        <f t="shared" si="16"/>
        <v>0.014492753623188406</v>
      </c>
      <c r="AX23" s="15">
        <v>2</v>
      </c>
      <c r="AY23" s="15">
        <v>0</v>
      </c>
      <c r="AZ23" s="14">
        <f t="shared" si="17"/>
        <v>0.0034904013961605585</v>
      </c>
      <c r="BA23" s="139">
        <f t="shared" si="46"/>
        <v>2</v>
      </c>
      <c r="BB23" s="72">
        <f t="shared" si="18"/>
        <v>0.0036231884057971015</v>
      </c>
      <c r="BC23" s="15">
        <v>1</v>
      </c>
      <c r="BD23" s="15">
        <v>0</v>
      </c>
      <c r="BE23" s="14">
        <f t="shared" si="19"/>
        <v>0.0017452006980802793</v>
      </c>
      <c r="BF23" s="139">
        <f t="shared" si="40"/>
        <v>1</v>
      </c>
      <c r="BG23" s="72">
        <f t="shared" si="20"/>
        <v>0.0018115942028985507</v>
      </c>
      <c r="BH23" s="15">
        <v>217</v>
      </c>
      <c r="BI23" s="15">
        <v>7</v>
      </c>
      <c r="BJ23" s="14">
        <f t="shared" si="21"/>
        <v>0.3787085514834206</v>
      </c>
      <c r="BK23" s="139">
        <v>186</v>
      </c>
      <c r="BL23" s="72">
        <f t="shared" si="22"/>
        <v>0.33695652173913043</v>
      </c>
      <c r="BM23" s="139">
        <v>2</v>
      </c>
      <c r="BN23" s="72">
        <f t="shared" si="23"/>
        <v>0.0036231884057971015</v>
      </c>
      <c r="BO23" s="139">
        <v>18</v>
      </c>
      <c r="BP23" s="72">
        <f t="shared" si="24"/>
        <v>0.03260869565217391</v>
      </c>
      <c r="BQ23" s="139">
        <v>4</v>
      </c>
      <c r="BR23" s="72">
        <f t="shared" si="25"/>
        <v>0.007246376811594203</v>
      </c>
      <c r="BS23" s="60">
        <f t="shared" si="64"/>
        <v>573</v>
      </c>
      <c r="BT23" s="61">
        <f t="shared" si="65"/>
        <v>21</v>
      </c>
      <c r="BU23" s="144">
        <f t="shared" si="66"/>
        <v>552</v>
      </c>
      <c r="BV23" s="12">
        <v>0</v>
      </c>
      <c r="BW23" s="12">
        <v>4</v>
      </c>
      <c r="BX23" s="12">
        <v>11</v>
      </c>
      <c r="BY23" s="24">
        <f t="shared" si="41"/>
        <v>15</v>
      </c>
      <c r="BZ23" s="25">
        <f t="shared" si="67"/>
        <v>588</v>
      </c>
      <c r="CA23" s="148">
        <f t="shared" si="42"/>
        <v>0</v>
      </c>
      <c r="CB23" s="157">
        <f t="shared" si="43"/>
        <v>0</v>
      </c>
      <c r="CC23" s="157">
        <f t="shared" si="44"/>
        <v>0</v>
      </c>
      <c r="CD23" s="157">
        <f t="shared" si="45"/>
        <v>0</v>
      </c>
      <c r="CE23" s="146">
        <f t="shared" si="30"/>
        <v>21</v>
      </c>
      <c r="CF23" s="146">
        <f t="shared" si="31"/>
        <v>276</v>
      </c>
      <c r="CG23" s="146">
        <f t="shared" si="32"/>
        <v>312</v>
      </c>
      <c r="CH23" s="27"/>
      <c r="CI23" s="27"/>
      <c r="CJ23" s="27"/>
      <c r="CK23" s="27"/>
    </row>
    <row r="24" spans="1:89" ht="15.75">
      <c r="A24" s="135">
        <v>16</v>
      </c>
      <c r="B24" s="136" t="s">
        <v>23</v>
      </c>
      <c r="C24" s="137">
        <v>424</v>
      </c>
      <c r="D24" s="137">
        <v>449</v>
      </c>
      <c r="E24" s="49">
        <f t="shared" si="33"/>
        <v>873</v>
      </c>
      <c r="F24" s="6">
        <v>361</v>
      </c>
      <c r="G24" s="7">
        <v>351</v>
      </c>
      <c r="H24" s="50">
        <f t="shared" si="47"/>
        <v>712</v>
      </c>
      <c r="I24" s="8">
        <v>176</v>
      </c>
      <c r="J24" s="8">
        <v>6</v>
      </c>
      <c r="K24" s="9">
        <f t="shared" si="48"/>
        <v>0.25323741007194245</v>
      </c>
      <c r="L24" s="138">
        <v>170</v>
      </c>
      <c r="M24" s="9">
        <f t="shared" si="49"/>
        <v>0.2514792899408284</v>
      </c>
      <c r="N24" s="8">
        <v>2</v>
      </c>
      <c r="O24" s="8">
        <v>0</v>
      </c>
      <c r="P24" s="9">
        <f t="shared" si="50"/>
        <v>0.0028776978417266188</v>
      </c>
      <c r="Q24" s="138">
        <f t="shared" si="51"/>
        <v>2</v>
      </c>
      <c r="R24" s="9">
        <f t="shared" si="52"/>
        <v>0.0029585798816568047</v>
      </c>
      <c r="S24" s="8">
        <v>2</v>
      </c>
      <c r="T24" s="8">
        <v>0</v>
      </c>
      <c r="U24" s="9">
        <f t="shared" si="53"/>
        <v>0.0028776978417266188</v>
      </c>
      <c r="V24" s="138">
        <f t="shared" si="36"/>
        <v>2</v>
      </c>
      <c r="W24" s="9">
        <f t="shared" si="54"/>
        <v>0.0029585798816568047</v>
      </c>
      <c r="X24" s="8">
        <v>31</v>
      </c>
      <c r="Y24" s="8">
        <v>3</v>
      </c>
      <c r="Z24" s="9">
        <f t="shared" si="55"/>
        <v>0.04460431654676259</v>
      </c>
      <c r="AA24" s="138">
        <v>28</v>
      </c>
      <c r="AB24" s="9">
        <f t="shared" si="56"/>
        <v>0.04142011834319527</v>
      </c>
      <c r="AC24" s="8">
        <v>10</v>
      </c>
      <c r="AD24" s="8">
        <v>0</v>
      </c>
      <c r="AE24" s="9">
        <f t="shared" si="57"/>
        <v>0.014388489208633094</v>
      </c>
      <c r="AF24" s="138">
        <f t="shared" si="38"/>
        <v>10</v>
      </c>
      <c r="AG24" s="9">
        <f t="shared" si="58"/>
        <v>0.014792899408284023</v>
      </c>
      <c r="AH24" s="8">
        <v>171</v>
      </c>
      <c r="AI24" s="8">
        <v>5</v>
      </c>
      <c r="AJ24" s="9">
        <f t="shared" si="59"/>
        <v>0.2460431654676259</v>
      </c>
      <c r="AK24" s="138">
        <v>90</v>
      </c>
      <c r="AL24" s="9">
        <f t="shared" si="60"/>
        <v>0.13313609467455623</v>
      </c>
      <c r="AM24" s="138">
        <v>3</v>
      </c>
      <c r="AN24" s="9">
        <f t="shared" si="61"/>
        <v>0.004437869822485207</v>
      </c>
      <c r="AO24" s="138">
        <v>53</v>
      </c>
      <c r="AP24" s="9">
        <f t="shared" si="62"/>
        <v>0.07840236686390532</v>
      </c>
      <c r="AQ24" s="138">
        <v>20</v>
      </c>
      <c r="AR24" s="9">
        <f t="shared" si="63"/>
        <v>0.029585798816568046</v>
      </c>
      <c r="AS24" s="8">
        <v>8</v>
      </c>
      <c r="AT24" s="8">
        <v>1</v>
      </c>
      <c r="AU24" s="9">
        <f t="shared" si="15"/>
        <v>0.011510791366906475</v>
      </c>
      <c r="AV24" s="138">
        <v>7</v>
      </c>
      <c r="AW24" s="9">
        <f t="shared" si="16"/>
        <v>0.010355029585798817</v>
      </c>
      <c r="AX24" s="8">
        <v>3</v>
      </c>
      <c r="AY24" s="8">
        <v>0</v>
      </c>
      <c r="AZ24" s="9">
        <f t="shared" si="17"/>
        <v>0.004316546762589928</v>
      </c>
      <c r="BA24" s="138">
        <f t="shared" si="46"/>
        <v>3</v>
      </c>
      <c r="BB24" s="9">
        <f t="shared" si="18"/>
        <v>0.004437869822485207</v>
      </c>
      <c r="BC24" s="8">
        <v>1</v>
      </c>
      <c r="BD24" s="8">
        <v>0</v>
      </c>
      <c r="BE24" s="9">
        <f t="shared" si="19"/>
        <v>0.0014388489208633094</v>
      </c>
      <c r="BF24" s="138">
        <f t="shared" si="40"/>
        <v>1</v>
      </c>
      <c r="BG24" s="9">
        <f t="shared" si="20"/>
        <v>0.0014792899408284023</v>
      </c>
      <c r="BH24" s="8">
        <v>291</v>
      </c>
      <c r="BI24" s="8">
        <v>4</v>
      </c>
      <c r="BJ24" s="9">
        <f t="shared" si="21"/>
        <v>0.418705035971223</v>
      </c>
      <c r="BK24" s="138">
        <v>255</v>
      </c>
      <c r="BL24" s="9">
        <f t="shared" si="22"/>
        <v>0.3772189349112426</v>
      </c>
      <c r="BM24" s="138">
        <v>4</v>
      </c>
      <c r="BN24" s="9">
        <f t="shared" si="23"/>
        <v>0.005917159763313609</v>
      </c>
      <c r="BO24" s="138">
        <v>21</v>
      </c>
      <c r="BP24" s="9">
        <f t="shared" si="24"/>
        <v>0.03106508875739645</v>
      </c>
      <c r="BQ24" s="138">
        <v>7</v>
      </c>
      <c r="BR24" s="9">
        <f t="shared" si="25"/>
        <v>0.010355029585798817</v>
      </c>
      <c r="BS24" s="51">
        <f t="shared" si="64"/>
        <v>695</v>
      </c>
      <c r="BT24" s="52">
        <f t="shared" si="65"/>
        <v>19</v>
      </c>
      <c r="BU24" s="143">
        <f t="shared" si="66"/>
        <v>676</v>
      </c>
      <c r="BV24" s="10">
        <v>0</v>
      </c>
      <c r="BW24" s="10">
        <v>10</v>
      </c>
      <c r="BX24" s="10">
        <v>7</v>
      </c>
      <c r="BY24" s="22">
        <f t="shared" si="41"/>
        <v>17</v>
      </c>
      <c r="BZ24" s="23">
        <f t="shared" si="67"/>
        <v>712</v>
      </c>
      <c r="CA24" s="148">
        <f t="shared" si="42"/>
        <v>0</v>
      </c>
      <c r="CB24" s="157">
        <f t="shared" si="43"/>
        <v>0</v>
      </c>
      <c r="CC24" s="157">
        <f t="shared" si="44"/>
        <v>0</v>
      </c>
      <c r="CD24" s="157">
        <f t="shared" si="45"/>
        <v>0</v>
      </c>
      <c r="CE24" s="146">
        <f t="shared" si="30"/>
        <v>19</v>
      </c>
      <c r="CF24" s="146">
        <f t="shared" si="31"/>
        <v>361</v>
      </c>
      <c r="CG24" s="146">
        <f t="shared" si="32"/>
        <v>351</v>
      </c>
      <c r="CH24" s="27"/>
      <c r="CI24" s="27"/>
      <c r="CJ24" s="27"/>
      <c r="CK24" s="27"/>
    </row>
    <row r="25" spans="1:89" ht="15.75">
      <c r="A25" s="131">
        <v>17</v>
      </c>
      <c r="B25" s="132" t="s">
        <v>21</v>
      </c>
      <c r="C25" s="133">
        <v>238</v>
      </c>
      <c r="D25" s="133">
        <v>256</v>
      </c>
      <c r="E25" s="55">
        <f t="shared" si="33"/>
        <v>494</v>
      </c>
      <c r="F25" s="11">
        <v>217</v>
      </c>
      <c r="G25" s="12">
        <v>216</v>
      </c>
      <c r="H25" s="58">
        <f t="shared" si="47"/>
        <v>433</v>
      </c>
      <c r="I25" s="4">
        <v>112</v>
      </c>
      <c r="J25" s="4">
        <v>0</v>
      </c>
      <c r="K25" s="14">
        <f t="shared" si="48"/>
        <v>0.26666666666666666</v>
      </c>
      <c r="L25" s="126">
        <f>+I25</f>
        <v>112</v>
      </c>
      <c r="M25" s="5">
        <f t="shared" si="49"/>
        <v>0.26666666666666666</v>
      </c>
      <c r="N25" s="4">
        <v>1</v>
      </c>
      <c r="O25" s="4">
        <v>0</v>
      </c>
      <c r="P25" s="14">
        <f t="shared" si="50"/>
        <v>0.002380952380952381</v>
      </c>
      <c r="Q25" s="126">
        <f t="shared" si="51"/>
        <v>1</v>
      </c>
      <c r="R25" s="5">
        <f t="shared" si="52"/>
        <v>0.002380952380952381</v>
      </c>
      <c r="S25" s="4">
        <v>2</v>
      </c>
      <c r="T25" s="4">
        <v>0</v>
      </c>
      <c r="U25" s="14">
        <f t="shared" si="53"/>
        <v>0.004761904761904762</v>
      </c>
      <c r="V25" s="126">
        <f t="shared" si="36"/>
        <v>2</v>
      </c>
      <c r="W25" s="5">
        <f t="shared" si="54"/>
        <v>0.004761904761904762</v>
      </c>
      <c r="X25" s="4">
        <v>6</v>
      </c>
      <c r="Y25" s="4">
        <v>0</v>
      </c>
      <c r="Z25" s="14">
        <f t="shared" si="55"/>
        <v>0.014285714285714285</v>
      </c>
      <c r="AA25" s="126">
        <f t="shared" si="37"/>
        <v>6</v>
      </c>
      <c r="AB25" s="5">
        <f t="shared" si="56"/>
        <v>0.014285714285714285</v>
      </c>
      <c r="AC25" s="4">
        <v>1</v>
      </c>
      <c r="AD25" s="4">
        <v>0</v>
      </c>
      <c r="AE25" s="14">
        <f t="shared" si="57"/>
        <v>0.002380952380952381</v>
      </c>
      <c r="AF25" s="126">
        <f t="shared" si="38"/>
        <v>1</v>
      </c>
      <c r="AG25" s="5">
        <f t="shared" si="58"/>
        <v>0.002380952380952381</v>
      </c>
      <c r="AH25" s="4">
        <v>119</v>
      </c>
      <c r="AI25" s="4">
        <v>0</v>
      </c>
      <c r="AJ25" s="14">
        <f t="shared" si="59"/>
        <v>0.2833333333333333</v>
      </c>
      <c r="AK25" s="126">
        <v>59</v>
      </c>
      <c r="AL25" s="5">
        <f t="shared" si="60"/>
        <v>0.14047619047619048</v>
      </c>
      <c r="AM25" s="126">
        <v>0</v>
      </c>
      <c r="AN25" s="5">
        <f t="shared" si="61"/>
        <v>0</v>
      </c>
      <c r="AO25" s="126">
        <v>45</v>
      </c>
      <c r="AP25" s="5">
        <f t="shared" si="62"/>
        <v>0.10714285714285714</v>
      </c>
      <c r="AQ25" s="126">
        <v>15</v>
      </c>
      <c r="AR25" s="5">
        <f t="shared" si="63"/>
        <v>0.03571428571428571</v>
      </c>
      <c r="AS25" s="4">
        <v>6</v>
      </c>
      <c r="AT25" s="4">
        <v>0</v>
      </c>
      <c r="AU25" s="14">
        <f t="shared" si="15"/>
        <v>0.014285714285714285</v>
      </c>
      <c r="AV25" s="126">
        <f t="shared" si="39"/>
        <v>6</v>
      </c>
      <c r="AW25" s="5">
        <f t="shared" si="16"/>
        <v>0.014285714285714285</v>
      </c>
      <c r="AX25" s="4">
        <v>3</v>
      </c>
      <c r="AY25" s="4">
        <v>0</v>
      </c>
      <c r="AZ25" s="14">
        <f t="shared" si="17"/>
        <v>0.007142857142857143</v>
      </c>
      <c r="BA25" s="126">
        <f t="shared" si="46"/>
        <v>3</v>
      </c>
      <c r="BB25" s="5">
        <f t="shared" si="18"/>
        <v>0.007142857142857143</v>
      </c>
      <c r="BC25" s="4">
        <v>3</v>
      </c>
      <c r="BD25" s="4">
        <v>0</v>
      </c>
      <c r="BE25" s="14">
        <f t="shared" si="19"/>
        <v>0.007142857142857143</v>
      </c>
      <c r="BF25" s="126">
        <f t="shared" si="40"/>
        <v>3</v>
      </c>
      <c r="BG25" s="5">
        <f t="shared" si="20"/>
        <v>0.007142857142857143</v>
      </c>
      <c r="BH25" s="4">
        <v>167</v>
      </c>
      <c r="BI25" s="4">
        <v>0</v>
      </c>
      <c r="BJ25" s="14">
        <f t="shared" si="21"/>
        <v>0.3976190476190476</v>
      </c>
      <c r="BK25" s="126">
        <v>155</v>
      </c>
      <c r="BL25" s="5">
        <f t="shared" si="22"/>
        <v>0.36904761904761907</v>
      </c>
      <c r="BM25" s="126">
        <v>3</v>
      </c>
      <c r="BN25" s="5">
        <f t="shared" si="23"/>
        <v>0.007142857142857143</v>
      </c>
      <c r="BO25" s="126">
        <v>9</v>
      </c>
      <c r="BP25" s="5">
        <f t="shared" si="24"/>
        <v>0.02142857142857143</v>
      </c>
      <c r="BQ25" s="126">
        <v>0</v>
      </c>
      <c r="BR25" s="5">
        <f t="shared" si="25"/>
        <v>0</v>
      </c>
      <c r="BS25" s="60">
        <f t="shared" si="64"/>
        <v>420</v>
      </c>
      <c r="BT25" s="61">
        <f t="shared" si="65"/>
        <v>0</v>
      </c>
      <c r="BU25" s="144">
        <f t="shared" si="66"/>
        <v>420</v>
      </c>
      <c r="BV25" s="12">
        <v>0</v>
      </c>
      <c r="BW25" s="12">
        <v>7</v>
      </c>
      <c r="BX25" s="12">
        <v>6</v>
      </c>
      <c r="BY25" s="24">
        <f t="shared" si="41"/>
        <v>13</v>
      </c>
      <c r="BZ25" s="25">
        <f t="shared" si="67"/>
        <v>433</v>
      </c>
      <c r="CA25" s="148">
        <f t="shared" si="42"/>
        <v>0</v>
      </c>
      <c r="CB25" s="157">
        <f t="shared" si="43"/>
        <v>0</v>
      </c>
      <c r="CC25" s="157">
        <f t="shared" si="44"/>
        <v>0</v>
      </c>
      <c r="CD25" s="157">
        <f t="shared" si="45"/>
        <v>0</v>
      </c>
      <c r="CE25" s="146">
        <f t="shared" si="30"/>
        <v>0</v>
      </c>
      <c r="CF25" s="146">
        <f t="shared" si="31"/>
        <v>217</v>
      </c>
      <c r="CG25" s="146">
        <f t="shared" si="32"/>
        <v>216</v>
      </c>
      <c r="CH25" s="27"/>
      <c r="CI25" s="27"/>
      <c r="CJ25" s="27"/>
      <c r="CK25" s="27"/>
    </row>
    <row r="26" spans="1:89" ht="15.75">
      <c r="A26" s="135">
        <v>18</v>
      </c>
      <c r="B26" s="136" t="s">
        <v>21</v>
      </c>
      <c r="C26" s="137">
        <v>368</v>
      </c>
      <c r="D26" s="137">
        <v>343</v>
      </c>
      <c r="E26" s="49">
        <f t="shared" si="33"/>
        <v>711</v>
      </c>
      <c r="F26" s="6">
        <v>284</v>
      </c>
      <c r="G26" s="7">
        <v>251</v>
      </c>
      <c r="H26" s="50">
        <f t="shared" si="47"/>
        <v>535</v>
      </c>
      <c r="I26" s="8">
        <v>158</v>
      </c>
      <c r="J26" s="8">
        <v>6</v>
      </c>
      <c r="K26" s="9">
        <f t="shared" si="48"/>
        <v>0.3038461538461538</v>
      </c>
      <c r="L26" s="138">
        <v>152</v>
      </c>
      <c r="M26" s="9">
        <f t="shared" si="49"/>
        <v>0.300990099009901</v>
      </c>
      <c r="N26" s="8">
        <v>0</v>
      </c>
      <c r="O26" s="8">
        <v>0</v>
      </c>
      <c r="P26" s="9">
        <f t="shared" si="50"/>
        <v>0</v>
      </c>
      <c r="Q26" s="138">
        <f t="shared" si="51"/>
        <v>0</v>
      </c>
      <c r="R26" s="9">
        <f t="shared" si="52"/>
        <v>0</v>
      </c>
      <c r="S26" s="8">
        <v>5</v>
      </c>
      <c r="T26" s="8">
        <v>0</v>
      </c>
      <c r="U26" s="9">
        <f t="shared" si="53"/>
        <v>0.009615384615384616</v>
      </c>
      <c r="V26" s="138">
        <v>5</v>
      </c>
      <c r="W26" s="9">
        <f t="shared" si="54"/>
        <v>0.009900990099009901</v>
      </c>
      <c r="X26" s="8">
        <v>12</v>
      </c>
      <c r="Y26" s="8">
        <v>3</v>
      </c>
      <c r="Z26" s="9">
        <f t="shared" si="55"/>
        <v>0.023076923076923078</v>
      </c>
      <c r="AA26" s="138">
        <v>9</v>
      </c>
      <c r="AB26" s="9">
        <f t="shared" si="56"/>
        <v>0.01782178217821782</v>
      </c>
      <c r="AC26" s="8">
        <v>3</v>
      </c>
      <c r="AD26" s="8">
        <v>0</v>
      </c>
      <c r="AE26" s="9">
        <f t="shared" si="57"/>
        <v>0.0057692307692307696</v>
      </c>
      <c r="AF26" s="138">
        <f t="shared" si="38"/>
        <v>3</v>
      </c>
      <c r="AG26" s="9">
        <f t="shared" si="58"/>
        <v>0.005940594059405941</v>
      </c>
      <c r="AH26" s="8">
        <v>166</v>
      </c>
      <c r="AI26" s="8">
        <v>1</v>
      </c>
      <c r="AJ26" s="9">
        <f t="shared" si="59"/>
        <v>0.3192307692307692</v>
      </c>
      <c r="AK26" s="138">
        <v>81</v>
      </c>
      <c r="AL26" s="9">
        <f t="shared" si="60"/>
        <v>0.1603960396039604</v>
      </c>
      <c r="AM26" s="138">
        <v>0</v>
      </c>
      <c r="AN26" s="9">
        <f t="shared" si="61"/>
        <v>0</v>
      </c>
      <c r="AO26" s="138">
        <v>68</v>
      </c>
      <c r="AP26" s="9">
        <f t="shared" si="62"/>
        <v>0.13465346534653466</v>
      </c>
      <c r="AQ26" s="138">
        <v>16</v>
      </c>
      <c r="AR26" s="9">
        <f t="shared" si="63"/>
        <v>0.031683168316831684</v>
      </c>
      <c r="AS26" s="8">
        <v>3</v>
      </c>
      <c r="AT26" s="8">
        <v>0</v>
      </c>
      <c r="AU26" s="9">
        <f t="shared" si="15"/>
        <v>0.0057692307692307696</v>
      </c>
      <c r="AV26" s="138">
        <f t="shared" si="39"/>
        <v>3</v>
      </c>
      <c r="AW26" s="9">
        <f t="shared" si="16"/>
        <v>0.005940594059405941</v>
      </c>
      <c r="AX26" s="8">
        <v>0</v>
      </c>
      <c r="AY26" s="8">
        <v>0</v>
      </c>
      <c r="AZ26" s="9">
        <f t="shared" si="17"/>
        <v>0</v>
      </c>
      <c r="BA26" s="138">
        <f t="shared" si="46"/>
        <v>0</v>
      </c>
      <c r="BB26" s="9">
        <f t="shared" si="18"/>
        <v>0</v>
      </c>
      <c r="BC26" s="8">
        <v>3</v>
      </c>
      <c r="BD26" s="8">
        <v>0</v>
      </c>
      <c r="BE26" s="9">
        <f t="shared" si="19"/>
        <v>0.0057692307692307696</v>
      </c>
      <c r="BF26" s="138">
        <f t="shared" si="40"/>
        <v>3</v>
      </c>
      <c r="BG26" s="9">
        <f t="shared" si="20"/>
        <v>0.005940594059405941</v>
      </c>
      <c r="BH26" s="8">
        <v>170</v>
      </c>
      <c r="BI26" s="8">
        <v>5</v>
      </c>
      <c r="BJ26" s="9">
        <f t="shared" si="21"/>
        <v>0.3269230769230769</v>
      </c>
      <c r="BK26" s="138">
        <v>145</v>
      </c>
      <c r="BL26" s="9">
        <f t="shared" si="22"/>
        <v>0.2871287128712871</v>
      </c>
      <c r="BM26" s="138">
        <v>0</v>
      </c>
      <c r="BN26" s="9">
        <f t="shared" si="23"/>
        <v>0</v>
      </c>
      <c r="BO26" s="138">
        <v>12</v>
      </c>
      <c r="BP26" s="9">
        <f t="shared" si="24"/>
        <v>0.023762376237623763</v>
      </c>
      <c r="BQ26" s="138">
        <v>8</v>
      </c>
      <c r="BR26" s="9">
        <f t="shared" si="25"/>
        <v>0.015841584158415842</v>
      </c>
      <c r="BS26" s="51">
        <f t="shared" si="64"/>
        <v>520</v>
      </c>
      <c r="BT26" s="52">
        <f t="shared" si="65"/>
        <v>15</v>
      </c>
      <c r="BU26" s="143">
        <f t="shared" si="66"/>
        <v>505</v>
      </c>
      <c r="BV26" s="10">
        <v>0</v>
      </c>
      <c r="BW26" s="10">
        <v>4</v>
      </c>
      <c r="BX26" s="10">
        <v>11</v>
      </c>
      <c r="BY26" s="22">
        <f t="shared" si="41"/>
        <v>15</v>
      </c>
      <c r="BZ26" s="23">
        <f t="shared" si="67"/>
        <v>535</v>
      </c>
      <c r="CA26" s="148">
        <f t="shared" si="42"/>
        <v>0</v>
      </c>
      <c r="CB26" s="157">
        <f t="shared" si="43"/>
        <v>0</v>
      </c>
      <c r="CC26" s="157">
        <f t="shared" si="44"/>
        <v>0</v>
      </c>
      <c r="CD26" s="157">
        <f t="shared" si="45"/>
        <v>0</v>
      </c>
      <c r="CE26" s="146">
        <f t="shared" si="30"/>
        <v>15</v>
      </c>
      <c r="CF26" s="146">
        <f t="shared" si="31"/>
        <v>284</v>
      </c>
      <c r="CG26" s="146">
        <f t="shared" si="32"/>
        <v>251</v>
      </c>
      <c r="CH26" s="27"/>
      <c r="CI26" s="27"/>
      <c r="CJ26" s="27"/>
      <c r="CK26" s="27"/>
    </row>
    <row r="27" spans="1:89" ht="15.75">
      <c r="A27" s="131">
        <v>19</v>
      </c>
      <c r="B27" s="132" t="s">
        <v>24</v>
      </c>
      <c r="C27" s="133">
        <v>185</v>
      </c>
      <c r="D27" s="133">
        <v>168</v>
      </c>
      <c r="E27" s="55">
        <f t="shared" si="33"/>
        <v>353</v>
      </c>
      <c r="F27" s="11">
        <v>161</v>
      </c>
      <c r="G27" s="12">
        <v>138</v>
      </c>
      <c r="H27" s="58">
        <f t="shared" si="47"/>
        <v>299</v>
      </c>
      <c r="I27" s="13">
        <v>88</v>
      </c>
      <c r="J27" s="13">
        <v>7</v>
      </c>
      <c r="K27" s="14">
        <f t="shared" si="48"/>
        <v>0.2972972972972973</v>
      </c>
      <c r="L27" s="134">
        <v>81</v>
      </c>
      <c r="M27" s="14">
        <f t="shared" si="49"/>
        <v>0.28321678321678323</v>
      </c>
      <c r="N27" s="13">
        <v>1</v>
      </c>
      <c r="O27" s="13">
        <v>0</v>
      </c>
      <c r="P27" s="14">
        <f t="shared" si="50"/>
        <v>0.0033783783783783786</v>
      </c>
      <c r="Q27" s="134">
        <f t="shared" si="51"/>
        <v>1</v>
      </c>
      <c r="R27" s="14">
        <f t="shared" si="52"/>
        <v>0.0034965034965034965</v>
      </c>
      <c r="S27" s="13">
        <v>1</v>
      </c>
      <c r="T27" s="13">
        <v>0</v>
      </c>
      <c r="U27" s="14">
        <f t="shared" si="53"/>
        <v>0.0033783783783783786</v>
      </c>
      <c r="V27" s="134">
        <f t="shared" si="36"/>
        <v>1</v>
      </c>
      <c r="W27" s="14">
        <f t="shared" si="54"/>
        <v>0.0034965034965034965</v>
      </c>
      <c r="X27" s="13">
        <v>1</v>
      </c>
      <c r="Y27" s="13">
        <v>0</v>
      </c>
      <c r="Z27" s="14">
        <f t="shared" si="55"/>
        <v>0.0033783783783783786</v>
      </c>
      <c r="AA27" s="134">
        <f t="shared" si="37"/>
        <v>1</v>
      </c>
      <c r="AB27" s="14">
        <f t="shared" si="56"/>
        <v>0.0034965034965034965</v>
      </c>
      <c r="AC27" s="13">
        <v>7</v>
      </c>
      <c r="AD27" s="13">
        <v>0</v>
      </c>
      <c r="AE27" s="14">
        <f t="shared" si="57"/>
        <v>0.02364864864864865</v>
      </c>
      <c r="AF27" s="134">
        <f t="shared" si="38"/>
        <v>7</v>
      </c>
      <c r="AG27" s="14">
        <f t="shared" si="58"/>
        <v>0.024475524475524476</v>
      </c>
      <c r="AH27" s="13">
        <v>110</v>
      </c>
      <c r="AI27" s="13">
        <v>2</v>
      </c>
      <c r="AJ27" s="14">
        <f t="shared" si="59"/>
        <v>0.3716216216216216</v>
      </c>
      <c r="AK27" s="134">
        <v>58</v>
      </c>
      <c r="AL27" s="14">
        <f t="shared" si="60"/>
        <v>0.20279720279720279</v>
      </c>
      <c r="AM27" s="134">
        <v>1</v>
      </c>
      <c r="AN27" s="14">
        <f t="shared" si="61"/>
        <v>0.0034965034965034965</v>
      </c>
      <c r="AO27" s="134">
        <v>31</v>
      </c>
      <c r="AP27" s="14">
        <f t="shared" si="62"/>
        <v>0.10839160839160839</v>
      </c>
      <c r="AQ27" s="134">
        <v>18</v>
      </c>
      <c r="AR27" s="14">
        <f t="shared" si="63"/>
        <v>0.06293706293706294</v>
      </c>
      <c r="AS27" s="13">
        <v>3</v>
      </c>
      <c r="AT27" s="13">
        <v>0</v>
      </c>
      <c r="AU27" s="14">
        <f t="shared" si="15"/>
        <v>0.010135135135135136</v>
      </c>
      <c r="AV27" s="134">
        <f t="shared" si="39"/>
        <v>3</v>
      </c>
      <c r="AW27" s="14">
        <f t="shared" si="16"/>
        <v>0.01048951048951049</v>
      </c>
      <c r="AX27" s="13">
        <v>0</v>
      </c>
      <c r="AY27" s="13">
        <v>0</v>
      </c>
      <c r="AZ27" s="14">
        <f t="shared" si="17"/>
        <v>0</v>
      </c>
      <c r="BA27" s="134">
        <f t="shared" si="46"/>
        <v>0</v>
      </c>
      <c r="BB27" s="14">
        <f t="shared" si="18"/>
        <v>0</v>
      </c>
      <c r="BC27" s="13">
        <v>2</v>
      </c>
      <c r="BD27" s="13">
        <v>0</v>
      </c>
      <c r="BE27" s="14">
        <f t="shared" si="19"/>
        <v>0.006756756756756757</v>
      </c>
      <c r="BF27" s="134">
        <f t="shared" si="40"/>
        <v>2</v>
      </c>
      <c r="BG27" s="14">
        <f t="shared" si="20"/>
        <v>0.006993006993006993</v>
      </c>
      <c r="BH27" s="13">
        <v>83</v>
      </c>
      <c r="BI27" s="13">
        <v>1</v>
      </c>
      <c r="BJ27" s="14">
        <f t="shared" si="21"/>
        <v>0.28040540540540543</v>
      </c>
      <c r="BK27" s="134">
        <v>73</v>
      </c>
      <c r="BL27" s="14">
        <f t="shared" si="22"/>
        <v>0.25524475524475526</v>
      </c>
      <c r="BM27" s="134">
        <v>0</v>
      </c>
      <c r="BN27" s="14">
        <f t="shared" si="23"/>
        <v>0</v>
      </c>
      <c r="BO27" s="134">
        <v>8</v>
      </c>
      <c r="BP27" s="14">
        <f t="shared" si="24"/>
        <v>0.027972027972027972</v>
      </c>
      <c r="BQ27" s="134">
        <v>1</v>
      </c>
      <c r="BR27" s="14">
        <f t="shared" si="25"/>
        <v>0.0034965034965034965</v>
      </c>
      <c r="BS27" s="60">
        <f t="shared" si="64"/>
        <v>296</v>
      </c>
      <c r="BT27" s="61">
        <f t="shared" si="65"/>
        <v>10</v>
      </c>
      <c r="BU27" s="144">
        <f t="shared" si="66"/>
        <v>286</v>
      </c>
      <c r="BV27" s="12">
        <v>0</v>
      </c>
      <c r="BW27" s="12">
        <v>2</v>
      </c>
      <c r="BX27" s="12">
        <v>1</v>
      </c>
      <c r="BY27" s="24">
        <f t="shared" si="41"/>
        <v>3</v>
      </c>
      <c r="BZ27" s="25">
        <f t="shared" si="67"/>
        <v>299</v>
      </c>
      <c r="CA27" s="148">
        <f t="shared" si="42"/>
        <v>0</v>
      </c>
      <c r="CB27" s="157">
        <f t="shared" si="43"/>
        <v>0</v>
      </c>
      <c r="CC27" s="157">
        <f t="shared" si="44"/>
        <v>0</v>
      </c>
      <c r="CD27" s="157">
        <f t="shared" si="45"/>
        <v>0</v>
      </c>
      <c r="CE27" s="146">
        <f t="shared" si="30"/>
        <v>10</v>
      </c>
      <c r="CF27" s="146">
        <f t="shared" si="31"/>
        <v>161</v>
      </c>
      <c r="CG27" s="146">
        <f t="shared" si="32"/>
        <v>138</v>
      </c>
      <c r="CH27" s="27"/>
      <c r="CI27" s="27"/>
      <c r="CJ27" s="27"/>
      <c r="CK27" s="27"/>
    </row>
    <row r="28" spans="1:89" ht="15.75">
      <c r="A28" s="135">
        <v>20</v>
      </c>
      <c r="B28" s="136" t="s">
        <v>25</v>
      </c>
      <c r="C28" s="137">
        <v>284</v>
      </c>
      <c r="D28" s="137">
        <v>267</v>
      </c>
      <c r="E28" s="49">
        <f t="shared" si="33"/>
        <v>551</v>
      </c>
      <c r="F28" s="6">
        <v>232</v>
      </c>
      <c r="G28" s="7">
        <v>216</v>
      </c>
      <c r="H28" s="50">
        <f t="shared" si="47"/>
        <v>448</v>
      </c>
      <c r="I28" s="8">
        <v>98</v>
      </c>
      <c r="J28" s="8">
        <v>3</v>
      </c>
      <c r="K28" s="9">
        <f t="shared" si="48"/>
        <v>0.22477064220183487</v>
      </c>
      <c r="L28" s="138">
        <v>95</v>
      </c>
      <c r="M28" s="9">
        <f t="shared" si="49"/>
        <v>0.2235294117647059</v>
      </c>
      <c r="N28" s="8">
        <v>2</v>
      </c>
      <c r="O28" s="8">
        <v>0</v>
      </c>
      <c r="P28" s="9">
        <f t="shared" si="50"/>
        <v>0.0045871559633027525</v>
      </c>
      <c r="Q28" s="138">
        <f t="shared" si="51"/>
        <v>2</v>
      </c>
      <c r="R28" s="9">
        <f t="shared" si="52"/>
        <v>0.004705882352941176</v>
      </c>
      <c r="S28" s="8">
        <v>0</v>
      </c>
      <c r="T28" s="8">
        <v>0</v>
      </c>
      <c r="U28" s="9">
        <f t="shared" si="53"/>
        <v>0</v>
      </c>
      <c r="V28" s="138">
        <f t="shared" si="36"/>
        <v>0</v>
      </c>
      <c r="W28" s="9">
        <f t="shared" si="54"/>
        <v>0</v>
      </c>
      <c r="X28" s="8">
        <v>13</v>
      </c>
      <c r="Y28" s="8">
        <v>0</v>
      </c>
      <c r="Z28" s="9">
        <f t="shared" si="55"/>
        <v>0.02981651376146789</v>
      </c>
      <c r="AA28" s="138">
        <f t="shared" si="37"/>
        <v>13</v>
      </c>
      <c r="AB28" s="9">
        <f t="shared" si="56"/>
        <v>0.03058823529411765</v>
      </c>
      <c r="AC28" s="8">
        <v>7</v>
      </c>
      <c r="AD28" s="8">
        <v>0</v>
      </c>
      <c r="AE28" s="9">
        <f t="shared" si="57"/>
        <v>0.016055045871559634</v>
      </c>
      <c r="AF28" s="138">
        <f t="shared" si="38"/>
        <v>7</v>
      </c>
      <c r="AG28" s="9">
        <f t="shared" si="58"/>
        <v>0.01647058823529412</v>
      </c>
      <c r="AH28" s="8">
        <v>116</v>
      </c>
      <c r="AI28" s="8">
        <v>5</v>
      </c>
      <c r="AJ28" s="9">
        <f t="shared" si="59"/>
        <v>0.26605504587155965</v>
      </c>
      <c r="AK28" s="138">
        <v>54</v>
      </c>
      <c r="AL28" s="9">
        <f t="shared" si="60"/>
        <v>0.12705882352941175</v>
      </c>
      <c r="AM28" s="138">
        <v>1</v>
      </c>
      <c r="AN28" s="9">
        <f t="shared" si="61"/>
        <v>0.002352941176470588</v>
      </c>
      <c r="AO28" s="138">
        <v>38</v>
      </c>
      <c r="AP28" s="9">
        <f t="shared" si="62"/>
        <v>0.08941176470588236</v>
      </c>
      <c r="AQ28" s="138">
        <v>18</v>
      </c>
      <c r="AR28" s="9">
        <f t="shared" si="63"/>
        <v>0.042352941176470586</v>
      </c>
      <c r="AS28" s="8">
        <v>5</v>
      </c>
      <c r="AT28" s="8">
        <v>1</v>
      </c>
      <c r="AU28" s="9">
        <f t="shared" si="15"/>
        <v>0.011467889908256881</v>
      </c>
      <c r="AV28" s="138">
        <v>4</v>
      </c>
      <c r="AW28" s="9">
        <f t="shared" si="16"/>
        <v>0.009411764705882352</v>
      </c>
      <c r="AX28" s="8">
        <v>0</v>
      </c>
      <c r="AY28" s="8">
        <v>0</v>
      </c>
      <c r="AZ28" s="9">
        <f t="shared" si="17"/>
        <v>0</v>
      </c>
      <c r="BA28" s="138">
        <f t="shared" si="46"/>
        <v>0</v>
      </c>
      <c r="BB28" s="9">
        <f t="shared" si="18"/>
        <v>0</v>
      </c>
      <c r="BC28" s="8">
        <v>2</v>
      </c>
      <c r="BD28" s="8">
        <v>0</v>
      </c>
      <c r="BE28" s="9">
        <f t="shared" si="19"/>
        <v>0.0045871559633027525</v>
      </c>
      <c r="BF28" s="138">
        <f t="shared" si="40"/>
        <v>2</v>
      </c>
      <c r="BG28" s="9">
        <f t="shared" si="20"/>
        <v>0.004705882352941176</v>
      </c>
      <c r="BH28" s="8">
        <v>193</v>
      </c>
      <c r="BI28" s="8">
        <v>2</v>
      </c>
      <c r="BJ28" s="9">
        <f t="shared" si="21"/>
        <v>0.4426605504587156</v>
      </c>
      <c r="BK28" s="138">
        <v>166</v>
      </c>
      <c r="BL28" s="9">
        <f t="shared" si="22"/>
        <v>0.3905882352941176</v>
      </c>
      <c r="BM28" s="138">
        <v>1</v>
      </c>
      <c r="BN28" s="9">
        <f t="shared" si="23"/>
        <v>0.002352941176470588</v>
      </c>
      <c r="BO28" s="138">
        <v>24</v>
      </c>
      <c r="BP28" s="9">
        <f t="shared" si="24"/>
        <v>0.05647058823529412</v>
      </c>
      <c r="BQ28" s="138">
        <v>0</v>
      </c>
      <c r="BR28" s="9">
        <f t="shared" si="25"/>
        <v>0</v>
      </c>
      <c r="BS28" s="51">
        <f t="shared" si="64"/>
        <v>436</v>
      </c>
      <c r="BT28" s="52">
        <f t="shared" si="65"/>
        <v>11</v>
      </c>
      <c r="BU28" s="143">
        <f t="shared" si="66"/>
        <v>425</v>
      </c>
      <c r="BV28" s="10">
        <v>0</v>
      </c>
      <c r="BW28" s="10">
        <v>4</v>
      </c>
      <c r="BX28" s="10">
        <v>8</v>
      </c>
      <c r="BY28" s="22">
        <f t="shared" si="41"/>
        <v>12</v>
      </c>
      <c r="BZ28" s="23">
        <f t="shared" si="67"/>
        <v>448</v>
      </c>
      <c r="CA28" s="148">
        <f t="shared" si="42"/>
        <v>0</v>
      </c>
      <c r="CB28" s="157">
        <f t="shared" si="43"/>
        <v>0</v>
      </c>
      <c r="CC28" s="157">
        <f t="shared" si="44"/>
        <v>0</v>
      </c>
      <c r="CD28" s="157">
        <f t="shared" si="45"/>
        <v>0</v>
      </c>
      <c r="CE28" s="146">
        <f t="shared" si="30"/>
        <v>11</v>
      </c>
      <c r="CF28" s="146">
        <f t="shared" si="31"/>
        <v>232</v>
      </c>
      <c r="CG28" s="146">
        <f t="shared" si="32"/>
        <v>216</v>
      </c>
      <c r="CH28" s="27"/>
      <c r="CI28" s="27"/>
      <c r="CJ28" s="27"/>
      <c r="CK28" s="27"/>
    </row>
    <row r="29" spans="1:89" ht="15.75">
      <c r="A29" s="131">
        <v>21</v>
      </c>
      <c r="B29" s="132" t="s">
        <v>26</v>
      </c>
      <c r="C29" s="133">
        <v>269</v>
      </c>
      <c r="D29" s="133">
        <v>269</v>
      </c>
      <c r="E29" s="55">
        <f t="shared" si="33"/>
        <v>538</v>
      </c>
      <c r="F29" s="11">
        <v>215</v>
      </c>
      <c r="G29" s="12">
        <v>206</v>
      </c>
      <c r="H29" s="58">
        <f t="shared" si="47"/>
        <v>421</v>
      </c>
      <c r="I29" s="13">
        <v>95</v>
      </c>
      <c r="J29" s="13">
        <v>5</v>
      </c>
      <c r="K29" s="14">
        <f t="shared" si="48"/>
        <v>0.23399014778325122</v>
      </c>
      <c r="L29" s="134">
        <v>90</v>
      </c>
      <c r="M29" s="14">
        <f t="shared" si="49"/>
        <v>0.225</v>
      </c>
      <c r="N29" s="13">
        <v>0</v>
      </c>
      <c r="O29" s="13">
        <v>0</v>
      </c>
      <c r="P29" s="14">
        <f t="shared" si="50"/>
        <v>0</v>
      </c>
      <c r="Q29" s="134">
        <f t="shared" si="51"/>
        <v>0</v>
      </c>
      <c r="R29" s="14">
        <f t="shared" si="52"/>
        <v>0</v>
      </c>
      <c r="S29" s="13">
        <v>4</v>
      </c>
      <c r="T29" s="13">
        <v>0</v>
      </c>
      <c r="U29" s="14">
        <f t="shared" si="53"/>
        <v>0.009852216748768473</v>
      </c>
      <c r="V29" s="134">
        <f t="shared" si="36"/>
        <v>4</v>
      </c>
      <c r="W29" s="14">
        <f t="shared" si="54"/>
        <v>0.01</v>
      </c>
      <c r="X29" s="13">
        <v>2</v>
      </c>
      <c r="Y29" s="13">
        <v>0</v>
      </c>
      <c r="Z29" s="14">
        <f t="shared" si="55"/>
        <v>0.0049261083743842365</v>
      </c>
      <c r="AA29" s="134">
        <f t="shared" si="37"/>
        <v>2</v>
      </c>
      <c r="AB29" s="14">
        <f t="shared" si="56"/>
        <v>0.005</v>
      </c>
      <c r="AC29" s="13">
        <v>1</v>
      </c>
      <c r="AD29" s="13">
        <v>0</v>
      </c>
      <c r="AE29" s="14">
        <f t="shared" si="57"/>
        <v>0.0024630541871921183</v>
      </c>
      <c r="AF29" s="134">
        <f t="shared" si="38"/>
        <v>1</v>
      </c>
      <c r="AG29" s="14">
        <f t="shared" si="58"/>
        <v>0.0025</v>
      </c>
      <c r="AH29" s="13">
        <v>130</v>
      </c>
      <c r="AI29" s="13">
        <v>1</v>
      </c>
      <c r="AJ29" s="14">
        <f t="shared" si="59"/>
        <v>0.32019704433497537</v>
      </c>
      <c r="AK29" s="134">
        <v>82</v>
      </c>
      <c r="AL29" s="14">
        <f t="shared" si="60"/>
        <v>0.205</v>
      </c>
      <c r="AM29" s="134">
        <v>3</v>
      </c>
      <c r="AN29" s="14">
        <f t="shared" si="61"/>
        <v>0.0075</v>
      </c>
      <c r="AO29" s="134">
        <v>31</v>
      </c>
      <c r="AP29" s="14">
        <f t="shared" si="62"/>
        <v>0.0775</v>
      </c>
      <c r="AQ29" s="134">
        <v>13</v>
      </c>
      <c r="AR29" s="14">
        <f t="shared" si="63"/>
        <v>0.0325</v>
      </c>
      <c r="AS29" s="13">
        <v>8</v>
      </c>
      <c r="AT29" s="13">
        <v>0</v>
      </c>
      <c r="AU29" s="14">
        <f t="shared" si="15"/>
        <v>0.019704433497536946</v>
      </c>
      <c r="AV29" s="134">
        <f t="shared" si="39"/>
        <v>8</v>
      </c>
      <c r="AW29" s="14">
        <f t="shared" si="16"/>
        <v>0.02</v>
      </c>
      <c r="AX29" s="13">
        <v>5</v>
      </c>
      <c r="AY29" s="13">
        <v>0</v>
      </c>
      <c r="AZ29" s="14">
        <f t="shared" si="17"/>
        <v>0.012315270935960592</v>
      </c>
      <c r="BA29" s="134">
        <f t="shared" si="46"/>
        <v>5</v>
      </c>
      <c r="BB29" s="14">
        <f t="shared" si="18"/>
        <v>0.0125</v>
      </c>
      <c r="BC29" s="13">
        <v>1</v>
      </c>
      <c r="BD29" s="13">
        <v>0</v>
      </c>
      <c r="BE29" s="14">
        <f t="shared" si="19"/>
        <v>0.0024630541871921183</v>
      </c>
      <c r="BF29" s="134">
        <f t="shared" si="40"/>
        <v>1</v>
      </c>
      <c r="BG29" s="14">
        <f t="shared" si="20"/>
        <v>0.0025</v>
      </c>
      <c r="BH29" s="13">
        <v>160</v>
      </c>
      <c r="BI29" s="13">
        <v>0</v>
      </c>
      <c r="BJ29" s="14">
        <f t="shared" si="21"/>
        <v>0.39408866995073893</v>
      </c>
      <c r="BK29" s="134">
        <v>146</v>
      </c>
      <c r="BL29" s="14">
        <f t="shared" si="22"/>
        <v>0.365</v>
      </c>
      <c r="BM29" s="134">
        <v>0</v>
      </c>
      <c r="BN29" s="14">
        <f t="shared" si="23"/>
        <v>0</v>
      </c>
      <c r="BO29" s="134">
        <v>9</v>
      </c>
      <c r="BP29" s="14">
        <f t="shared" si="24"/>
        <v>0.0225</v>
      </c>
      <c r="BQ29" s="134">
        <v>5</v>
      </c>
      <c r="BR29" s="14">
        <f t="shared" si="25"/>
        <v>0.0125</v>
      </c>
      <c r="BS29" s="60">
        <f t="shared" si="64"/>
        <v>406</v>
      </c>
      <c r="BT29" s="61">
        <f t="shared" si="65"/>
        <v>6</v>
      </c>
      <c r="BU29" s="144">
        <f t="shared" si="66"/>
        <v>400</v>
      </c>
      <c r="BV29" s="12">
        <v>0</v>
      </c>
      <c r="BW29" s="12">
        <v>5</v>
      </c>
      <c r="BX29" s="12">
        <v>10</v>
      </c>
      <c r="BY29" s="24">
        <f t="shared" si="41"/>
        <v>15</v>
      </c>
      <c r="BZ29" s="25">
        <f t="shared" si="67"/>
        <v>421</v>
      </c>
      <c r="CA29" s="148">
        <f t="shared" si="42"/>
        <v>0</v>
      </c>
      <c r="CB29" s="157">
        <f t="shared" si="43"/>
        <v>0</v>
      </c>
      <c r="CC29" s="157">
        <f t="shared" si="44"/>
        <v>0</v>
      </c>
      <c r="CD29" s="157">
        <f t="shared" si="45"/>
        <v>0</v>
      </c>
      <c r="CE29" s="146">
        <f t="shared" si="30"/>
        <v>6</v>
      </c>
      <c r="CF29" s="146">
        <f t="shared" si="31"/>
        <v>215</v>
      </c>
      <c r="CG29" s="146">
        <f t="shared" si="32"/>
        <v>206</v>
      </c>
      <c r="CH29" s="27"/>
      <c r="CI29" s="27"/>
      <c r="CJ29" s="27"/>
      <c r="CK29" s="27"/>
    </row>
    <row r="30" spans="1:89" ht="15.75">
      <c r="A30" s="135">
        <v>22</v>
      </c>
      <c r="B30" s="136" t="s">
        <v>26</v>
      </c>
      <c r="C30" s="137">
        <v>285</v>
      </c>
      <c r="D30" s="137">
        <v>301</v>
      </c>
      <c r="E30" s="49">
        <f t="shared" si="33"/>
        <v>586</v>
      </c>
      <c r="F30" s="6">
        <v>243</v>
      </c>
      <c r="G30" s="7">
        <v>230</v>
      </c>
      <c r="H30" s="50">
        <f t="shared" si="47"/>
        <v>473</v>
      </c>
      <c r="I30" s="8">
        <v>112</v>
      </c>
      <c r="J30" s="8">
        <v>2</v>
      </c>
      <c r="K30" s="9">
        <f t="shared" si="48"/>
        <v>0.24347826086956523</v>
      </c>
      <c r="L30" s="138">
        <v>110</v>
      </c>
      <c r="M30" s="9">
        <f t="shared" si="49"/>
        <v>0.24390243902439024</v>
      </c>
      <c r="N30" s="8">
        <v>1</v>
      </c>
      <c r="O30" s="8">
        <v>0</v>
      </c>
      <c r="P30" s="9">
        <f t="shared" si="50"/>
        <v>0.002173913043478261</v>
      </c>
      <c r="Q30" s="138">
        <f t="shared" si="51"/>
        <v>1</v>
      </c>
      <c r="R30" s="9">
        <f t="shared" si="52"/>
        <v>0.0022172949002217295</v>
      </c>
      <c r="S30" s="8">
        <v>7</v>
      </c>
      <c r="T30" s="8">
        <v>0</v>
      </c>
      <c r="U30" s="9">
        <f t="shared" si="53"/>
        <v>0.015217391304347827</v>
      </c>
      <c r="V30" s="138">
        <f t="shared" si="36"/>
        <v>7</v>
      </c>
      <c r="W30" s="9">
        <f t="shared" si="54"/>
        <v>0.015521064301552107</v>
      </c>
      <c r="X30" s="8">
        <v>12</v>
      </c>
      <c r="Y30" s="8">
        <v>0</v>
      </c>
      <c r="Z30" s="9">
        <f t="shared" si="55"/>
        <v>0.02608695652173913</v>
      </c>
      <c r="AA30" s="138">
        <f t="shared" si="37"/>
        <v>12</v>
      </c>
      <c r="AB30" s="9">
        <f t="shared" si="56"/>
        <v>0.026607538802660754</v>
      </c>
      <c r="AC30" s="8">
        <v>2</v>
      </c>
      <c r="AD30" s="8">
        <v>0</v>
      </c>
      <c r="AE30" s="9">
        <f t="shared" si="57"/>
        <v>0.004347826086956522</v>
      </c>
      <c r="AF30" s="138">
        <f t="shared" si="38"/>
        <v>2</v>
      </c>
      <c r="AG30" s="9">
        <f t="shared" si="58"/>
        <v>0.004434589800443459</v>
      </c>
      <c r="AH30" s="8">
        <v>194</v>
      </c>
      <c r="AI30" s="8">
        <v>6</v>
      </c>
      <c r="AJ30" s="9">
        <f t="shared" si="59"/>
        <v>0.4217391304347826</v>
      </c>
      <c r="AK30" s="138">
        <v>117</v>
      </c>
      <c r="AL30" s="9">
        <f t="shared" si="60"/>
        <v>0.25942350332594233</v>
      </c>
      <c r="AM30" s="138">
        <v>2</v>
      </c>
      <c r="AN30" s="9">
        <f t="shared" si="61"/>
        <v>0.004434589800443459</v>
      </c>
      <c r="AO30" s="138">
        <v>47</v>
      </c>
      <c r="AP30" s="9">
        <f t="shared" si="62"/>
        <v>0.10421286031042129</v>
      </c>
      <c r="AQ30" s="138">
        <v>22</v>
      </c>
      <c r="AR30" s="9">
        <f t="shared" si="63"/>
        <v>0.04878048780487805</v>
      </c>
      <c r="AS30" s="8">
        <v>7</v>
      </c>
      <c r="AT30" s="8">
        <v>0</v>
      </c>
      <c r="AU30" s="9">
        <f t="shared" si="15"/>
        <v>0.015217391304347827</v>
      </c>
      <c r="AV30" s="138">
        <f t="shared" si="39"/>
        <v>7</v>
      </c>
      <c r="AW30" s="9">
        <f t="shared" si="16"/>
        <v>0.015521064301552107</v>
      </c>
      <c r="AX30" s="8">
        <v>1</v>
      </c>
      <c r="AY30" s="8">
        <v>0</v>
      </c>
      <c r="AZ30" s="9">
        <f t="shared" si="17"/>
        <v>0.002173913043478261</v>
      </c>
      <c r="BA30" s="138">
        <f t="shared" si="46"/>
        <v>1</v>
      </c>
      <c r="BB30" s="9">
        <f t="shared" si="18"/>
        <v>0.0022172949002217295</v>
      </c>
      <c r="BC30" s="8">
        <v>0</v>
      </c>
      <c r="BD30" s="8">
        <v>0</v>
      </c>
      <c r="BE30" s="9">
        <f t="shared" si="19"/>
        <v>0</v>
      </c>
      <c r="BF30" s="138">
        <f t="shared" si="40"/>
        <v>0</v>
      </c>
      <c r="BG30" s="9">
        <f t="shared" si="20"/>
        <v>0</v>
      </c>
      <c r="BH30" s="8">
        <v>124</v>
      </c>
      <c r="BI30" s="8">
        <v>1</v>
      </c>
      <c r="BJ30" s="9">
        <f t="shared" si="21"/>
        <v>0.26956521739130435</v>
      </c>
      <c r="BK30" s="138">
        <v>115</v>
      </c>
      <c r="BL30" s="9">
        <f t="shared" si="22"/>
        <v>0.2549889135254989</v>
      </c>
      <c r="BM30" s="138">
        <v>0</v>
      </c>
      <c r="BN30" s="9">
        <f t="shared" si="23"/>
        <v>0</v>
      </c>
      <c r="BO30" s="138">
        <v>6</v>
      </c>
      <c r="BP30" s="9">
        <f t="shared" si="24"/>
        <v>0.013303769401330377</v>
      </c>
      <c r="BQ30" s="138">
        <v>2</v>
      </c>
      <c r="BR30" s="9">
        <f t="shared" si="25"/>
        <v>0.004434589800443459</v>
      </c>
      <c r="BS30" s="51">
        <f t="shared" si="64"/>
        <v>460</v>
      </c>
      <c r="BT30" s="52">
        <f t="shared" si="65"/>
        <v>9</v>
      </c>
      <c r="BU30" s="143">
        <f t="shared" si="66"/>
        <v>451</v>
      </c>
      <c r="BV30" s="10">
        <v>0</v>
      </c>
      <c r="BW30" s="10">
        <v>4</v>
      </c>
      <c r="BX30" s="10">
        <v>9</v>
      </c>
      <c r="BY30" s="22">
        <f t="shared" si="41"/>
        <v>13</v>
      </c>
      <c r="BZ30" s="23">
        <f t="shared" si="67"/>
        <v>473</v>
      </c>
      <c r="CA30" s="148">
        <f t="shared" si="42"/>
        <v>0</v>
      </c>
      <c r="CB30" s="157">
        <f t="shared" si="43"/>
        <v>0</v>
      </c>
      <c r="CC30" s="157">
        <f t="shared" si="44"/>
        <v>0</v>
      </c>
      <c r="CD30" s="157">
        <f t="shared" si="45"/>
        <v>0</v>
      </c>
      <c r="CE30" s="146">
        <f t="shared" si="30"/>
        <v>9</v>
      </c>
      <c r="CF30" s="146">
        <f t="shared" si="31"/>
        <v>243</v>
      </c>
      <c r="CG30" s="146">
        <f t="shared" si="32"/>
        <v>230</v>
      </c>
      <c r="CH30" s="27"/>
      <c r="CI30" s="27"/>
      <c r="CJ30" s="27"/>
      <c r="CK30" s="27"/>
    </row>
    <row r="31" spans="1:89" ht="15.75">
      <c r="A31" s="131">
        <v>23</v>
      </c>
      <c r="B31" s="132" t="s">
        <v>27</v>
      </c>
      <c r="C31" s="133">
        <v>480</v>
      </c>
      <c r="D31" s="133">
        <v>521</v>
      </c>
      <c r="E31" s="55">
        <f t="shared" si="33"/>
        <v>1001</v>
      </c>
      <c r="F31" s="11">
        <v>375</v>
      </c>
      <c r="G31" s="12">
        <v>388</v>
      </c>
      <c r="H31" s="58">
        <f t="shared" si="47"/>
        <v>763</v>
      </c>
      <c r="I31" s="13">
        <v>222</v>
      </c>
      <c r="J31" s="13">
        <v>7</v>
      </c>
      <c r="K31" s="14">
        <f t="shared" si="48"/>
        <v>0.29959514170040485</v>
      </c>
      <c r="L31" s="134">
        <v>215</v>
      </c>
      <c r="M31" s="14">
        <f t="shared" si="49"/>
        <v>0.29532967032967034</v>
      </c>
      <c r="N31" s="13">
        <v>0</v>
      </c>
      <c r="O31" s="13">
        <v>0</v>
      </c>
      <c r="P31" s="14">
        <f t="shared" si="50"/>
        <v>0</v>
      </c>
      <c r="Q31" s="134">
        <f t="shared" si="51"/>
        <v>0</v>
      </c>
      <c r="R31" s="14">
        <f t="shared" si="52"/>
        <v>0</v>
      </c>
      <c r="S31" s="13">
        <v>3</v>
      </c>
      <c r="T31" s="13">
        <v>0</v>
      </c>
      <c r="U31" s="14">
        <f t="shared" si="53"/>
        <v>0.004048582995951417</v>
      </c>
      <c r="V31" s="134">
        <f t="shared" si="36"/>
        <v>3</v>
      </c>
      <c r="W31" s="14">
        <f t="shared" si="54"/>
        <v>0.004120879120879121</v>
      </c>
      <c r="X31" s="13">
        <v>12</v>
      </c>
      <c r="Y31" s="13">
        <v>0</v>
      </c>
      <c r="Z31" s="14">
        <f t="shared" si="55"/>
        <v>0.016194331983805668</v>
      </c>
      <c r="AA31" s="134">
        <f t="shared" si="37"/>
        <v>12</v>
      </c>
      <c r="AB31" s="14">
        <f t="shared" si="56"/>
        <v>0.016483516483516484</v>
      </c>
      <c r="AC31" s="13">
        <v>6</v>
      </c>
      <c r="AD31" s="13">
        <v>0</v>
      </c>
      <c r="AE31" s="14">
        <f t="shared" si="57"/>
        <v>0.008097165991902834</v>
      </c>
      <c r="AF31" s="134">
        <f t="shared" si="38"/>
        <v>6</v>
      </c>
      <c r="AG31" s="14">
        <f t="shared" si="58"/>
        <v>0.008241758241758242</v>
      </c>
      <c r="AH31" s="13">
        <v>244</v>
      </c>
      <c r="AI31" s="13">
        <v>5</v>
      </c>
      <c r="AJ31" s="14">
        <f t="shared" si="59"/>
        <v>0.3292847503373819</v>
      </c>
      <c r="AK31" s="134">
        <v>123</v>
      </c>
      <c r="AL31" s="14">
        <f t="shared" si="60"/>
        <v>0.16895604395604397</v>
      </c>
      <c r="AM31" s="134">
        <v>2</v>
      </c>
      <c r="AN31" s="14">
        <f t="shared" si="61"/>
        <v>0.0027472527472527475</v>
      </c>
      <c r="AO31" s="134">
        <v>95</v>
      </c>
      <c r="AP31" s="14">
        <f t="shared" si="62"/>
        <v>0.1304945054945055</v>
      </c>
      <c r="AQ31" s="134">
        <v>19</v>
      </c>
      <c r="AR31" s="14">
        <f t="shared" si="63"/>
        <v>0.0260989010989011</v>
      </c>
      <c r="AS31" s="13">
        <v>13</v>
      </c>
      <c r="AT31" s="13">
        <v>0</v>
      </c>
      <c r="AU31" s="14">
        <f t="shared" si="15"/>
        <v>0.017543859649122806</v>
      </c>
      <c r="AV31" s="134">
        <f t="shared" si="39"/>
        <v>13</v>
      </c>
      <c r="AW31" s="14">
        <f t="shared" si="16"/>
        <v>0.017857142857142856</v>
      </c>
      <c r="AX31" s="13">
        <v>4</v>
      </c>
      <c r="AY31" s="13">
        <v>0</v>
      </c>
      <c r="AZ31" s="14">
        <f t="shared" si="17"/>
        <v>0.005398110661268556</v>
      </c>
      <c r="BA31" s="134">
        <f t="shared" si="46"/>
        <v>4</v>
      </c>
      <c r="BB31" s="14">
        <f t="shared" si="18"/>
        <v>0.005494505494505495</v>
      </c>
      <c r="BC31" s="13">
        <v>5</v>
      </c>
      <c r="BD31" s="13">
        <v>1</v>
      </c>
      <c r="BE31" s="14">
        <f t="shared" si="19"/>
        <v>0.006747638326585695</v>
      </c>
      <c r="BF31" s="134">
        <v>4</v>
      </c>
      <c r="BG31" s="14">
        <f t="shared" si="20"/>
        <v>0.005494505494505495</v>
      </c>
      <c r="BH31" s="13">
        <v>232</v>
      </c>
      <c r="BI31" s="13">
        <v>0</v>
      </c>
      <c r="BJ31" s="14">
        <f t="shared" si="21"/>
        <v>0.31309041835357626</v>
      </c>
      <c r="BK31" s="134">
        <v>210</v>
      </c>
      <c r="BL31" s="14">
        <f t="shared" si="22"/>
        <v>0.28846153846153844</v>
      </c>
      <c r="BM31" s="134">
        <v>4</v>
      </c>
      <c r="BN31" s="14">
        <f t="shared" si="23"/>
        <v>0.005494505494505495</v>
      </c>
      <c r="BO31" s="134">
        <v>14</v>
      </c>
      <c r="BP31" s="14">
        <f t="shared" si="24"/>
        <v>0.019230769230769232</v>
      </c>
      <c r="BQ31" s="134">
        <v>4</v>
      </c>
      <c r="BR31" s="14">
        <f t="shared" si="25"/>
        <v>0.005494505494505495</v>
      </c>
      <c r="BS31" s="60">
        <f t="shared" si="64"/>
        <v>741</v>
      </c>
      <c r="BT31" s="61">
        <f t="shared" si="65"/>
        <v>13</v>
      </c>
      <c r="BU31" s="144">
        <f t="shared" si="66"/>
        <v>728</v>
      </c>
      <c r="BV31" s="12">
        <v>0</v>
      </c>
      <c r="BW31" s="12">
        <v>7</v>
      </c>
      <c r="BX31" s="12">
        <v>15</v>
      </c>
      <c r="BY31" s="24">
        <f t="shared" si="41"/>
        <v>22</v>
      </c>
      <c r="BZ31" s="25">
        <f t="shared" si="67"/>
        <v>763</v>
      </c>
      <c r="CA31" s="148">
        <f t="shared" si="42"/>
        <v>0</v>
      </c>
      <c r="CB31" s="157">
        <f t="shared" si="43"/>
        <v>0</v>
      </c>
      <c r="CC31" s="157">
        <f t="shared" si="44"/>
        <v>0</v>
      </c>
      <c r="CD31" s="157">
        <f t="shared" si="45"/>
        <v>0</v>
      </c>
      <c r="CE31" s="146">
        <f t="shared" si="30"/>
        <v>13</v>
      </c>
      <c r="CF31" s="146">
        <f t="shared" si="31"/>
        <v>375</v>
      </c>
      <c r="CG31" s="146">
        <f t="shared" si="32"/>
        <v>388</v>
      </c>
      <c r="CH31" s="27"/>
      <c r="CI31" s="27"/>
      <c r="CJ31" s="27"/>
      <c r="CK31" s="27"/>
    </row>
    <row r="32" spans="1:89" ht="16.5" thickBot="1">
      <c r="A32" s="135">
        <v>24</v>
      </c>
      <c r="B32" s="136" t="s">
        <v>27</v>
      </c>
      <c r="C32" s="137">
        <v>441</v>
      </c>
      <c r="D32" s="137">
        <v>465</v>
      </c>
      <c r="E32" s="49">
        <f t="shared" si="33"/>
        <v>906</v>
      </c>
      <c r="F32" s="6">
        <v>358</v>
      </c>
      <c r="G32" s="7">
        <v>343</v>
      </c>
      <c r="H32" s="50">
        <f t="shared" si="47"/>
        <v>701</v>
      </c>
      <c r="I32" s="8">
        <v>200</v>
      </c>
      <c r="J32" s="8">
        <v>11</v>
      </c>
      <c r="K32" s="9">
        <f t="shared" si="48"/>
        <v>0.29027576197387517</v>
      </c>
      <c r="L32" s="138">
        <v>189</v>
      </c>
      <c r="M32" s="9">
        <f t="shared" si="49"/>
        <v>0.28463855421686746</v>
      </c>
      <c r="N32" s="8">
        <v>1</v>
      </c>
      <c r="O32" s="8">
        <v>0</v>
      </c>
      <c r="P32" s="9">
        <f t="shared" si="50"/>
        <v>0.001451378809869376</v>
      </c>
      <c r="Q32" s="138">
        <f t="shared" si="51"/>
        <v>1</v>
      </c>
      <c r="R32" s="9">
        <f t="shared" si="52"/>
        <v>0.0015060240963855422</v>
      </c>
      <c r="S32" s="8">
        <v>4</v>
      </c>
      <c r="T32" s="8">
        <v>0</v>
      </c>
      <c r="U32" s="9">
        <f t="shared" si="53"/>
        <v>0.005805515239477504</v>
      </c>
      <c r="V32" s="138">
        <f t="shared" si="36"/>
        <v>4</v>
      </c>
      <c r="W32" s="9">
        <f t="shared" si="54"/>
        <v>0.006024096385542169</v>
      </c>
      <c r="X32" s="8">
        <v>19</v>
      </c>
      <c r="Y32" s="8">
        <v>0</v>
      </c>
      <c r="Z32" s="9">
        <f t="shared" si="55"/>
        <v>0.027576197387518143</v>
      </c>
      <c r="AA32" s="138">
        <f t="shared" si="37"/>
        <v>19</v>
      </c>
      <c r="AB32" s="9">
        <f t="shared" si="56"/>
        <v>0.0286144578313253</v>
      </c>
      <c r="AC32" s="8">
        <v>7</v>
      </c>
      <c r="AD32" s="8">
        <v>0</v>
      </c>
      <c r="AE32" s="9">
        <f t="shared" si="57"/>
        <v>0.010159651669085631</v>
      </c>
      <c r="AF32" s="138">
        <f t="shared" si="38"/>
        <v>7</v>
      </c>
      <c r="AG32" s="9">
        <f t="shared" si="58"/>
        <v>0.010542168674698794</v>
      </c>
      <c r="AH32" s="8">
        <v>201</v>
      </c>
      <c r="AI32" s="8">
        <v>5</v>
      </c>
      <c r="AJ32" s="9">
        <f t="shared" si="59"/>
        <v>0.29172714078374457</v>
      </c>
      <c r="AK32" s="138">
        <v>111</v>
      </c>
      <c r="AL32" s="9">
        <f t="shared" si="60"/>
        <v>0.16716867469879518</v>
      </c>
      <c r="AM32" s="138">
        <v>1</v>
      </c>
      <c r="AN32" s="9">
        <f t="shared" si="61"/>
        <v>0.0015060240963855422</v>
      </c>
      <c r="AO32" s="138">
        <v>62</v>
      </c>
      <c r="AP32" s="9">
        <f t="shared" si="62"/>
        <v>0.09337349397590361</v>
      </c>
      <c r="AQ32" s="138">
        <v>22</v>
      </c>
      <c r="AR32" s="9">
        <f t="shared" si="63"/>
        <v>0.03313253012048193</v>
      </c>
      <c r="AS32" s="8">
        <v>1</v>
      </c>
      <c r="AT32" s="8">
        <v>0</v>
      </c>
      <c r="AU32" s="9">
        <f t="shared" si="15"/>
        <v>0.001451378809869376</v>
      </c>
      <c r="AV32" s="138">
        <f t="shared" si="39"/>
        <v>1</v>
      </c>
      <c r="AW32" s="9">
        <f t="shared" si="16"/>
        <v>0.0015060240963855422</v>
      </c>
      <c r="AX32" s="8">
        <v>4</v>
      </c>
      <c r="AY32" s="8">
        <v>1</v>
      </c>
      <c r="AZ32" s="9">
        <f t="shared" si="17"/>
        <v>0.005805515239477504</v>
      </c>
      <c r="BA32" s="138">
        <v>3</v>
      </c>
      <c r="BB32" s="9">
        <f t="shared" si="18"/>
        <v>0.004518072289156626</v>
      </c>
      <c r="BC32" s="8">
        <v>5</v>
      </c>
      <c r="BD32" s="8">
        <v>0</v>
      </c>
      <c r="BE32" s="9">
        <f t="shared" si="19"/>
        <v>0.00725689404934688</v>
      </c>
      <c r="BF32" s="138">
        <f t="shared" si="40"/>
        <v>5</v>
      </c>
      <c r="BG32" s="9">
        <f t="shared" si="20"/>
        <v>0.007530120481927711</v>
      </c>
      <c r="BH32" s="8">
        <v>247</v>
      </c>
      <c r="BI32" s="8">
        <v>8</v>
      </c>
      <c r="BJ32" s="9">
        <f t="shared" si="21"/>
        <v>0.3584905660377358</v>
      </c>
      <c r="BK32" s="138">
        <v>224</v>
      </c>
      <c r="BL32" s="9">
        <f t="shared" si="22"/>
        <v>0.3373493975903614</v>
      </c>
      <c r="BM32" s="138">
        <v>0</v>
      </c>
      <c r="BN32" s="9">
        <f t="shared" si="23"/>
        <v>0</v>
      </c>
      <c r="BO32" s="138">
        <v>14</v>
      </c>
      <c r="BP32" s="9">
        <f t="shared" si="24"/>
        <v>0.02108433734939759</v>
      </c>
      <c r="BQ32" s="138">
        <v>1</v>
      </c>
      <c r="BR32" s="9">
        <f t="shared" si="25"/>
        <v>0.0015060240963855422</v>
      </c>
      <c r="BS32" s="51">
        <f t="shared" si="64"/>
        <v>689</v>
      </c>
      <c r="BT32" s="52">
        <f t="shared" si="65"/>
        <v>25</v>
      </c>
      <c r="BU32" s="143">
        <f t="shared" si="66"/>
        <v>664</v>
      </c>
      <c r="BV32" s="10">
        <v>0</v>
      </c>
      <c r="BW32" s="10">
        <v>7</v>
      </c>
      <c r="BX32" s="10">
        <v>5</v>
      </c>
      <c r="BY32" s="22">
        <f t="shared" si="41"/>
        <v>12</v>
      </c>
      <c r="BZ32" s="23">
        <f t="shared" si="67"/>
        <v>701</v>
      </c>
      <c r="CA32" s="148">
        <f t="shared" si="42"/>
        <v>0</v>
      </c>
      <c r="CB32" s="157">
        <f t="shared" si="43"/>
        <v>0</v>
      </c>
      <c r="CC32" s="157">
        <f t="shared" si="44"/>
        <v>0</v>
      </c>
      <c r="CD32" s="157">
        <f t="shared" si="45"/>
        <v>0</v>
      </c>
      <c r="CE32" s="146">
        <f t="shared" si="30"/>
        <v>25</v>
      </c>
      <c r="CF32" s="146">
        <f t="shared" si="31"/>
        <v>358</v>
      </c>
      <c r="CG32" s="146">
        <f t="shared" si="32"/>
        <v>343</v>
      </c>
      <c r="CH32" s="27"/>
      <c r="CI32" s="27"/>
      <c r="CJ32" s="27"/>
      <c r="CK32" s="27"/>
    </row>
    <row r="33" spans="1:89" ht="17.25" customHeight="1" thickBot="1">
      <c r="A33" s="201" t="s">
        <v>28</v>
      </c>
      <c r="B33" s="202"/>
      <c r="C33" s="16">
        <f aca="true" t="shared" si="68" ref="C33:H33">SUM(C9:C32)</f>
        <v>7867</v>
      </c>
      <c r="D33" s="17">
        <f t="shared" si="68"/>
        <v>8464</v>
      </c>
      <c r="E33" s="17">
        <f t="shared" si="68"/>
        <v>16331</v>
      </c>
      <c r="F33" s="18">
        <f t="shared" si="68"/>
        <v>6358</v>
      </c>
      <c r="G33" s="18">
        <f t="shared" si="68"/>
        <v>6417</v>
      </c>
      <c r="H33" s="18">
        <f t="shared" si="68"/>
        <v>12775</v>
      </c>
      <c r="I33" s="18">
        <f>SUM(I9:I32)</f>
        <v>3187</v>
      </c>
      <c r="J33" s="247">
        <f>SUM(J9:J32)</f>
        <v>129</v>
      </c>
      <c r="K33" s="19">
        <f>IF($BS33=0,,I33/$BS33)</f>
        <v>0.25676764421527554</v>
      </c>
      <c r="L33" s="89">
        <f>+SUM(L9:L32)</f>
        <v>3058</v>
      </c>
      <c r="M33" s="19">
        <f t="shared" si="49"/>
        <v>0.25320857828931026</v>
      </c>
      <c r="N33" s="18">
        <f>SUM(N9:N32)</f>
        <v>19</v>
      </c>
      <c r="O33" s="18">
        <f>SUM(O9:O32)</f>
        <v>2</v>
      </c>
      <c r="P33" s="19">
        <f t="shared" si="50"/>
        <v>0.001530776667740896</v>
      </c>
      <c r="Q33" s="89">
        <f>+SUM(Q9:Q32)</f>
        <v>17</v>
      </c>
      <c r="R33" s="19">
        <f t="shared" si="52"/>
        <v>0.0014076343462780493</v>
      </c>
      <c r="S33" s="18">
        <f>SUM(S9:S32)</f>
        <v>68</v>
      </c>
      <c r="T33" s="18">
        <f>SUM(T9:T32)</f>
        <v>1</v>
      </c>
      <c r="U33" s="19">
        <f t="shared" si="53"/>
        <v>0.0054785691266516275</v>
      </c>
      <c r="V33" s="89">
        <f>+SUM(V9:V32)</f>
        <v>67</v>
      </c>
      <c r="W33" s="19">
        <f t="shared" si="54"/>
        <v>0.0055477353647429</v>
      </c>
      <c r="X33" s="18">
        <f>SUM(X9:X32)</f>
        <v>378</v>
      </c>
      <c r="Y33" s="18">
        <f>SUM(Y9:Y32)</f>
        <v>27</v>
      </c>
      <c r="Z33" s="19">
        <f t="shared" si="55"/>
        <v>0.03045439896873993</v>
      </c>
      <c r="AA33" s="89">
        <f>+SUM(AA9:AA32)</f>
        <v>351</v>
      </c>
      <c r="AB33" s="19">
        <f t="shared" si="56"/>
        <v>0.02906350914962325</v>
      </c>
      <c r="AC33" s="18">
        <f>SUM(AC9:AC32)</f>
        <v>124</v>
      </c>
      <c r="AD33" s="18">
        <f>SUM(AD9:AD32)</f>
        <v>1</v>
      </c>
      <c r="AE33" s="19">
        <f t="shared" si="57"/>
        <v>0.009990331936835321</v>
      </c>
      <c r="AF33" s="89">
        <f>+SUM(AF9:AF32)</f>
        <v>123</v>
      </c>
      <c r="AG33" s="19">
        <f t="shared" si="58"/>
        <v>0.010184648505423532</v>
      </c>
      <c r="AH33" s="18">
        <f>SUM(AH9:AH32)</f>
        <v>3882</v>
      </c>
      <c r="AI33" s="18">
        <f>SUM(AI9:AI32)</f>
        <v>75</v>
      </c>
      <c r="AJ33" s="19">
        <f t="shared" si="59"/>
        <v>0.3127618433773767</v>
      </c>
      <c r="AK33" s="89">
        <f>+SUM(AK9:AK32)</f>
        <v>1990</v>
      </c>
      <c r="AL33" s="19">
        <f>IF($BU33=0,,AK33/$BU33)</f>
        <v>0.16477602053490106</v>
      </c>
      <c r="AM33" s="89">
        <f>+SUM(AM9:AM32)</f>
        <v>51</v>
      </c>
      <c r="AN33" s="19">
        <f t="shared" si="61"/>
        <v>0.004222903038834148</v>
      </c>
      <c r="AO33" s="89">
        <f>+SUM(AO9:AO32)</f>
        <v>1324</v>
      </c>
      <c r="AP33" s="19">
        <f t="shared" si="62"/>
        <v>0.10962987496894924</v>
      </c>
      <c r="AQ33" s="89">
        <f>+SUM(AQ9:AQ32)</f>
        <v>442</v>
      </c>
      <c r="AR33" s="19">
        <f t="shared" si="63"/>
        <v>0.03659849300322928</v>
      </c>
      <c r="AS33" s="18">
        <f>SUM(AS9:AS32)</f>
        <v>127</v>
      </c>
      <c r="AT33" s="18">
        <f>SUM(AT9:AT32)</f>
        <v>3</v>
      </c>
      <c r="AU33" s="19">
        <f t="shared" si="15"/>
        <v>0.010232033515952305</v>
      </c>
      <c r="AV33" s="89">
        <f>+SUM(AV9:AV32)</f>
        <v>124</v>
      </c>
      <c r="AW33" s="19">
        <f t="shared" si="16"/>
        <v>0.010267450525792829</v>
      </c>
      <c r="AX33" s="18">
        <f>SUM(AX9:AX32)</f>
        <v>78</v>
      </c>
      <c r="AY33" s="18">
        <f>SUM(AY9:AY32)</f>
        <v>7</v>
      </c>
      <c r="AZ33" s="19">
        <f t="shared" si="17"/>
        <v>0.006284241057041572</v>
      </c>
      <c r="BA33" s="89">
        <f>+SUM(BA9:BA32)</f>
        <v>71</v>
      </c>
      <c r="BB33" s="19">
        <f t="shared" si="18"/>
        <v>0.005878943446220088</v>
      </c>
      <c r="BC33" s="18">
        <f>SUM(BC9:BC32)</f>
        <v>61</v>
      </c>
      <c r="BD33" s="18">
        <f>SUM(BD9:BD32)</f>
        <v>1</v>
      </c>
      <c r="BE33" s="19">
        <f t="shared" si="19"/>
        <v>0.004914598775378666</v>
      </c>
      <c r="BF33" s="89">
        <f>+SUM(BF9:BF32)</f>
        <v>60</v>
      </c>
      <c r="BG33" s="19">
        <f t="shared" si="20"/>
        <v>0.004968121222157821</v>
      </c>
      <c r="BH33" s="18">
        <f>SUM(BH9:BH32)</f>
        <v>4488</v>
      </c>
      <c r="BI33" s="18">
        <f>SUM(BI9:BI32)</f>
        <v>89</v>
      </c>
      <c r="BJ33" s="19">
        <f t="shared" si="21"/>
        <v>0.3615855623590074</v>
      </c>
      <c r="BK33" s="89">
        <f>+SUM(BK9:BK32)</f>
        <v>3952</v>
      </c>
      <c r="BL33" s="19">
        <f t="shared" si="22"/>
        <v>0.32723358449946177</v>
      </c>
      <c r="BM33" s="89">
        <f>+SUM(BM9:BM32)</f>
        <v>37</v>
      </c>
      <c r="BN33" s="19">
        <f t="shared" si="23"/>
        <v>0.0030636747536639895</v>
      </c>
      <c r="BO33" s="89">
        <f>+SUM(BO9:BO32)</f>
        <v>346</v>
      </c>
      <c r="BP33" s="19">
        <f t="shared" si="24"/>
        <v>0.028649499047776767</v>
      </c>
      <c r="BQ33" s="89">
        <f>+SUM(BQ9:BQ32)</f>
        <v>64</v>
      </c>
      <c r="BR33" s="19">
        <f t="shared" si="25"/>
        <v>0.005299329303635009</v>
      </c>
      <c r="BS33" s="18">
        <f>SUM(BS9:BS32)</f>
        <v>12412</v>
      </c>
      <c r="BT33" s="18">
        <f aca="true" t="shared" si="69" ref="BT33:BZ33">SUM(BT9:BT32)</f>
        <v>335</v>
      </c>
      <c r="BU33" s="18">
        <f>+SUM(BU9:BU32)</f>
        <v>12077</v>
      </c>
      <c r="BV33" s="18">
        <f t="shared" si="69"/>
        <v>0</v>
      </c>
      <c r="BW33" s="18">
        <f t="shared" si="69"/>
        <v>136</v>
      </c>
      <c r="BX33" s="18">
        <f t="shared" si="69"/>
        <v>227</v>
      </c>
      <c r="BY33" s="18">
        <f t="shared" si="69"/>
        <v>363</v>
      </c>
      <c r="BZ33" s="18">
        <f t="shared" si="69"/>
        <v>12775</v>
      </c>
      <c r="CA33" s="148">
        <f t="shared" si="42"/>
        <v>0</v>
      </c>
      <c r="CB33" s="157">
        <f t="shared" si="43"/>
        <v>0</v>
      </c>
      <c r="CC33" s="157">
        <f t="shared" si="44"/>
        <v>0</v>
      </c>
      <c r="CD33" s="157">
        <f t="shared" si="45"/>
        <v>0</v>
      </c>
      <c r="CE33" s="146">
        <f>+SUM(CE9:CE32)</f>
        <v>335</v>
      </c>
      <c r="CF33" s="146">
        <f>SUM(CF9:CF32)</f>
        <v>6358</v>
      </c>
      <c r="CG33" s="146">
        <f>SUM(CG9:CG32)</f>
        <v>6417</v>
      </c>
      <c r="CH33" s="27"/>
      <c r="CI33" s="27"/>
      <c r="CJ33" s="27"/>
      <c r="CK33" s="27"/>
    </row>
    <row r="34" spans="1:89" ht="16.5" thickBot="1">
      <c r="A34" s="199" t="s">
        <v>1</v>
      </c>
      <c r="B34" s="200"/>
      <c r="C34" s="62"/>
      <c r="D34" s="63"/>
      <c r="E34" s="64"/>
      <c r="F34" s="65">
        <f>IF(C33=0,0,+F33/C33)</f>
        <v>0.8081860938095844</v>
      </c>
      <c r="G34" s="66">
        <f>IF(D33=0,0,+G33/D33)</f>
        <v>0.7581521739130435</v>
      </c>
      <c r="H34" s="66">
        <f>IF(E33=0,0,+H33/E33)</f>
        <v>0.7822546078011144</v>
      </c>
      <c r="I34" s="67" t="s">
        <v>29</v>
      </c>
      <c r="J34" s="66" t="s">
        <v>29</v>
      </c>
      <c r="K34" s="66" t="s">
        <v>29</v>
      </c>
      <c r="L34" s="66"/>
      <c r="M34" s="66"/>
      <c r="N34" s="67" t="s">
        <v>29</v>
      </c>
      <c r="O34" s="66" t="s">
        <v>29</v>
      </c>
      <c r="P34" s="66" t="s">
        <v>29</v>
      </c>
      <c r="Q34" s="66"/>
      <c r="R34" s="66"/>
      <c r="S34" s="67" t="s">
        <v>29</v>
      </c>
      <c r="T34" s="66" t="s">
        <v>29</v>
      </c>
      <c r="U34" s="66" t="s">
        <v>29</v>
      </c>
      <c r="V34" s="66"/>
      <c r="W34" s="66"/>
      <c r="X34" s="67" t="s">
        <v>29</v>
      </c>
      <c r="Y34" s="66" t="s">
        <v>29</v>
      </c>
      <c r="Z34" s="66" t="s">
        <v>29</v>
      </c>
      <c r="AA34" s="66"/>
      <c r="AB34" s="66"/>
      <c r="AC34" s="67" t="s">
        <v>29</v>
      </c>
      <c r="AD34" s="66" t="s">
        <v>29</v>
      </c>
      <c r="AE34" s="66" t="s">
        <v>29</v>
      </c>
      <c r="AF34" s="66"/>
      <c r="AG34" s="66"/>
      <c r="AH34" s="67" t="s">
        <v>29</v>
      </c>
      <c r="AI34" s="66" t="s">
        <v>29</v>
      </c>
      <c r="AJ34" s="66" t="s">
        <v>29</v>
      </c>
      <c r="AK34" s="66"/>
      <c r="AL34" s="66"/>
      <c r="AM34" s="66"/>
      <c r="AN34" s="66"/>
      <c r="AO34" s="66"/>
      <c r="AP34" s="66"/>
      <c r="AQ34" s="66"/>
      <c r="AR34" s="66"/>
      <c r="AS34" s="67" t="s">
        <v>29</v>
      </c>
      <c r="AT34" s="66" t="s">
        <v>29</v>
      </c>
      <c r="AU34" s="66" t="s">
        <v>29</v>
      </c>
      <c r="AV34" s="66"/>
      <c r="AW34" s="66"/>
      <c r="AX34" s="67" t="s">
        <v>29</v>
      </c>
      <c r="AY34" s="66" t="s">
        <v>29</v>
      </c>
      <c r="AZ34" s="66" t="s">
        <v>29</v>
      </c>
      <c r="BA34" s="66"/>
      <c r="BB34" s="66"/>
      <c r="BC34" s="67" t="s">
        <v>29</v>
      </c>
      <c r="BD34" s="66" t="s">
        <v>29</v>
      </c>
      <c r="BE34" s="66" t="s">
        <v>29</v>
      </c>
      <c r="BF34" s="66"/>
      <c r="BG34" s="66"/>
      <c r="BH34" s="67" t="s">
        <v>29</v>
      </c>
      <c r="BI34" s="66" t="s">
        <v>29</v>
      </c>
      <c r="BJ34" s="66" t="s">
        <v>29</v>
      </c>
      <c r="BK34" s="66"/>
      <c r="BL34" s="66"/>
      <c r="BM34" s="66"/>
      <c r="BN34" s="66"/>
      <c r="BO34" s="66"/>
      <c r="BP34" s="66"/>
      <c r="BQ34" s="66"/>
      <c r="BR34" s="66"/>
      <c r="BS34" s="66">
        <f>IF(H33=0,,+BS33/H33)</f>
        <v>0.9715851272015655</v>
      </c>
      <c r="BT34" s="66"/>
      <c r="BU34" s="66"/>
      <c r="BV34" s="66">
        <f>IF(H33=0,,BV33/H33)</f>
        <v>0</v>
      </c>
      <c r="BW34" s="66">
        <f>IF(H33=0,,BW33/H33)</f>
        <v>0.010645792563600784</v>
      </c>
      <c r="BX34" s="66">
        <f>IF(H33=0,,BX33/H33)</f>
        <v>0.01776908023483366</v>
      </c>
      <c r="BY34" s="62"/>
      <c r="BZ34" s="68"/>
      <c r="CA34" s="149"/>
      <c r="CB34" s="146"/>
      <c r="CC34" s="146"/>
      <c r="CD34" s="146"/>
      <c r="CE34" s="146"/>
      <c r="CF34" s="207">
        <f>SUM(CG33,CF33)</f>
        <v>12775</v>
      </c>
      <c r="CG34" s="207"/>
      <c r="CH34" s="160"/>
      <c r="CI34" s="161" t="s">
        <v>2</v>
      </c>
      <c r="CJ34" s="161">
        <f>COUNTIF(BS9:BS32,"&gt;0")</f>
        <v>23</v>
      </c>
      <c r="CK34" s="161" t="s">
        <v>30</v>
      </c>
    </row>
    <row r="36" ht="12.75">
      <c r="CI36" t="s">
        <v>29</v>
      </c>
    </row>
    <row r="38" ht="12.75">
      <c r="BE38" s="121"/>
    </row>
  </sheetData>
  <sheetProtection sheet="1"/>
  <mergeCells count="111">
    <mergeCell ref="AV6:AW6"/>
    <mergeCell ref="C4:E4"/>
    <mergeCell ref="BS1:CG1"/>
    <mergeCell ref="C3:E3"/>
    <mergeCell ref="AH3:AJ3"/>
    <mergeCell ref="BS3:BU3"/>
    <mergeCell ref="AC3:AE3"/>
    <mergeCell ref="BK5:BL5"/>
    <mergeCell ref="BK6:BL6"/>
    <mergeCell ref="BH5:BJ5"/>
    <mergeCell ref="AS7:AU7"/>
    <mergeCell ref="AV7:AW7"/>
    <mergeCell ref="AX7:AZ7"/>
    <mergeCell ref="BA7:BB7"/>
    <mergeCell ref="BC7:BE7"/>
    <mergeCell ref="BF7:BG7"/>
    <mergeCell ref="BH7:BJ7"/>
    <mergeCell ref="BK7:BL7"/>
    <mergeCell ref="AX6:AZ6"/>
    <mergeCell ref="BA6:BB6"/>
    <mergeCell ref="BC6:BE6"/>
    <mergeCell ref="BF6:BG6"/>
    <mergeCell ref="BH6:BJ6"/>
    <mergeCell ref="AV4:AW4"/>
    <mergeCell ref="AX4:AZ4"/>
    <mergeCell ref="BA4:BB4"/>
    <mergeCell ref="BC4:BE4"/>
    <mergeCell ref="BF4:BG4"/>
    <mergeCell ref="AV5:AW5"/>
    <mergeCell ref="AX5:AZ5"/>
    <mergeCell ref="BA5:BB5"/>
    <mergeCell ref="BC5:BE5"/>
    <mergeCell ref="BF5:BG5"/>
    <mergeCell ref="X7:Z7"/>
    <mergeCell ref="AA7:AB7"/>
    <mergeCell ref="AC7:AE7"/>
    <mergeCell ref="AF7:AG7"/>
    <mergeCell ref="AS4:AU4"/>
    <mergeCell ref="AS6:AU6"/>
    <mergeCell ref="X4:Z4"/>
    <mergeCell ref="X6:Z6"/>
    <mergeCell ref="AC4:AE4"/>
    <mergeCell ref="AS5:AU5"/>
    <mergeCell ref="AF4:AG4"/>
    <mergeCell ref="X5:Z5"/>
    <mergeCell ref="AA5:AB5"/>
    <mergeCell ref="AC5:AE5"/>
    <mergeCell ref="AF5:AG5"/>
    <mergeCell ref="AA6:AB6"/>
    <mergeCell ref="AC6:AE6"/>
    <mergeCell ref="AF6:AG6"/>
    <mergeCell ref="AH5:AJ5"/>
    <mergeCell ref="AK5:AL5"/>
    <mergeCell ref="AH6:AJ6"/>
    <mergeCell ref="AK6:AL6"/>
    <mergeCell ref="AH7:AJ7"/>
    <mergeCell ref="AK7:AL7"/>
    <mergeCell ref="N6:P6"/>
    <mergeCell ref="Q6:R6"/>
    <mergeCell ref="N7:P7"/>
    <mergeCell ref="V5:W5"/>
    <mergeCell ref="S6:U6"/>
    <mergeCell ref="V6:W6"/>
    <mergeCell ref="S7:U7"/>
    <mergeCell ref="V7:W7"/>
    <mergeCell ref="V4:W4"/>
    <mergeCell ref="S4:U4"/>
    <mergeCell ref="I7:K7"/>
    <mergeCell ref="L6:M6"/>
    <mergeCell ref="L4:M4"/>
    <mergeCell ref="N4:P4"/>
    <mergeCell ref="Q4:R4"/>
    <mergeCell ref="N5:P5"/>
    <mergeCell ref="Q5:R5"/>
    <mergeCell ref="CF34:CG34"/>
    <mergeCell ref="BS5:BZ5"/>
    <mergeCell ref="F4:H4"/>
    <mergeCell ref="BS4:BZ4"/>
    <mergeCell ref="S5:U5"/>
    <mergeCell ref="Q7:R7"/>
    <mergeCell ref="I4:K4"/>
    <mergeCell ref="A34:B34"/>
    <mergeCell ref="A33:B33"/>
    <mergeCell ref="I5:K5"/>
    <mergeCell ref="I6:K6"/>
    <mergeCell ref="L5:M5"/>
    <mergeCell ref="L7:M7"/>
    <mergeCell ref="BM5:BN5"/>
    <mergeCell ref="BM6:BN6"/>
    <mergeCell ref="BM7:BN7"/>
    <mergeCell ref="AM5:AN5"/>
    <mergeCell ref="AM6:AN6"/>
    <mergeCell ref="AM7:AN7"/>
    <mergeCell ref="AO5:AP5"/>
    <mergeCell ref="AQ5:AR5"/>
    <mergeCell ref="AO6:AP6"/>
    <mergeCell ref="AQ6:AR6"/>
    <mergeCell ref="BO7:BP7"/>
    <mergeCell ref="BQ7:BR7"/>
    <mergeCell ref="BH4:BR4"/>
    <mergeCell ref="AH4:AR4"/>
    <mergeCell ref="BO5:BP5"/>
    <mergeCell ref="BQ5:BR5"/>
    <mergeCell ref="BO6:BP6"/>
    <mergeCell ref="BQ6:BR6"/>
    <mergeCell ref="AO7:AP7"/>
    <mergeCell ref="AQ7:AR7"/>
  </mergeCells>
  <conditionalFormatting sqref="CA9:CD20 CA22:CD33">
    <cfRule type="cellIs" priority="1" dxfId="1" operator="equal" stopIfTrue="1">
      <formula>0</formula>
    </cfRule>
    <cfRule type="cellIs" priority="2" dxfId="0" operator="notEqual" stopIfTrue="1">
      <formula>0</formula>
    </cfRule>
  </conditionalFormatting>
  <printOptions/>
  <pageMargins left="0.07874015748031496" right="0.07874015748031496" top="0.3937007874015748" bottom="0.2755905511811024" header="0.1968503937007874" footer="0.11811023622047245"/>
  <pageSetup fitToWidth="3" horizontalDpi="600" verticalDpi="600" orientation="landscape" paperSize="8" scale="75" r:id="rId2"/>
  <headerFooter alignWithMargins="0">
    <oddHeader xml:space="preserve">&amp;LStampato il &amp;D alle &amp;T&amp;CCOMUNE DI MONTEVARCHI 
ELEZIONI POLITICHE 4 MARZO 2018 - SENATO DELLA REPUBBLICA&amp;RPAGINA &amp;P </oddHeader>
  </headerFooter>
  <colBreaks count="3" manualBreakCount="3">
    <brk id="28" max="33" man="1"/>
    <brk id="54" max="33" man="1"/>
    <brk id="7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H14" sqref="H14:J14"/>
    </sheetView>
  </sheetViews>
  <sheetFormatPr defaultColWidth="9.140625" defaultRowHeight="12.75"/>
  <cols>
    <col min="1" max="4" width="9.140625" style="188" customWidth="1"/>
    <col min="5" max="5" width="15.421875" style="188" customWidth="1"/>
    <col min="6" max="6" width="10.00390625" style="188" customWidth="1"/>
    <col min="7" max="9" width="9.140625" style="188" customWidth="1"/>
    <col min="10" max="10" width="24.28125" style="188" customWidth="1"/>
    <col min="11" max="11" width="16.140625" style="188" customWidth="1"/>
    <col min="12" max="16384" width="9.140625" style="188" customWidth="1"/>
  </cols>
  <sheetData>
    <row r="1" spans="1:12" s="167" customFormat="1" ht="15.75" customHeight="1">
      <c r="A1" s="240" t="s">
        <v>100</v>
      </c>
      <c r="B1" s="241"/>
      <c r="C1" s="241"/>
      <c r="D1" s="164">
        <f>+DettaglioSenato!I3</f>
        <v>23</v>
      </c>
      <c r="E1" s="241" t="s">
        <v>101</v>
      </c>
      <c r="F1" s="241"/>
      <c r="G1" s="241"/>
      <c r="H1" s="165">
        <v>23</v>
      </c>
      <c r="I1" s="244" t="s">
        <v>123</v>
      </c>
      <c r="J1" s="245"/>
      <c r="K1" s="245"/>
      <c r="L1" s="246"/>
    </row>
    <row r="2" spans="1:12" s="167" customFormat="1" ht="15.75" customHeight="1">
      <c r="A2" s="168" t="s">
        <v>102</v>
      </c>
      <c r="B2" s="169" t="s">
        <v>103</v>
      </c>
      <c r="C2" s="170">
        <f>+DettaglioSenato!C33</f>
        <v>7867</v>
      </c>
      <c r="D2" s="168" t="s">
        <v>104</v>
      </c>
      <c r="E2" s="169" t="s">
        <v>103</v>
      </c>
      <c r="F2" s="165">
        <f>+DettaglioSenato!F33</f>
        <v>6358</v>
      </c>
      <c r="G2" s="171"/>
      <c r="H2" s="172" t="s">
        <v>105</v>
      </c>
      <c r="I2" s="242" t="s">
        <v>106</v>
      </c>
      <c r="J2" s="243"/>
      <c r="K2" s="165">
        <f>+DettaglioSenato!BW33</f>
        <v>136</v>
      </c>
      <c r="L2" s="173"/>
    </row>
    <row r="3" spans="1:12" s="167" customFormat="1" ht="15.75" customHeight="1">
      <c r="A3" s="172"/>
      <c r="B3" s="169" t="s">
        <v>107</v>
      </c>
      <c r="C3" s="170">
        <f>+DettaglioSenato!D33</f>
        <v>8464</v>
      </c>
      <c r="D3" s="172"/>
      <c r="E3" s="169" t="s">
        <v>107</v>
      </c>
      <c r="F3" s="165">
        <f>+DettaglioSenato!G33</f>
        <v>6417</v>
      </c>
      <c r="G3" s="171"/>
      <c r="H3" s="172"/>
      <c r="I3" s="242" t="s">
        <v>108</v>
      </c>
      <c r="J3" s="243"/>
      <c r="K3" s="165">
        <f>+DettaglioSenato!BX33</f>
        <v>227</v>
      </c>
      <c r="L3" s="173"/>
    </row>
    <row r="4" spans="1:12" s="167" customFormat="1" ht="15.75" customHeight="1">
      <c r="A4" s="174"/>
      <c r="B4" s="169" t="s">
        <v>109</v>
      </c>
      <c r="C4" s="170">
        <f>+C3+C2</f>
        <v>16331</v>
      </c>
      <c r="D4" s="174"/>
      <c r="E4" s="169" t="s">
        <v>110</v>
      </c>
      <c r="F4" s="165">
        <f>+F3+F2</f>
        <v>12775</v>
      </c>
      <c r="G4" s="171"/>
      <c r="H4" s="174"/>
      <c r="I4" s="242" t="s">
        <v>111</v>
      </c>
      <c r="J4" s="243"/>
      <c r="K4" s="165">
        <f>+DettaglioSenato!BV33</f>
        <v>0</v>
      </c>
      <c r="L4" s="173"/>
    </row>
    <row r="5" spans="1:12" s="167" customFormat="1" ht="15.75" customHeight="1">
      <c r="A5" s="172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3"/>
    </row>
    <row r="6" spans="1:12" s="167" customFormat="1" ht="15.75" customHeight="1">
      <c r="A6" s="169"/>
      <c r="B6" s="237" t="s">
        <v>112</v>
      </c>
      <c r="C6" s="237"/>
      <c r="D6" s="237"/>
      <c r="E6" s="175" t="s">
        <v>113</v>
      </c>
      <c r="F6" s="175" t="s">
        <v>114</v>
      </c>
      <c r="G6" s="176"/>
      <c r="H6" s="237" t="s">
        <v>115</v>
      </c>
      <c r="I6" s="237"/>
      <c r="J6" s="237"/>
      <c r="K6" s="175" t="s">
        <v>116</v>
      </c>
      <c r="L6" s="165"/>
    </row>
    <row r="7" spans="1:12" s="167" customFormat="1" ht="15.75" customHeight="1">
      <c r="A7" s="172"/>
      <c r="B7" s="233"/>
      <c r="C7" s="233"/>
      <c r="D7" s="233"/>
      <c r="E7" s="178"/>
      <c r="F7" s="178"/>
      <c r="G7" s="171"/>
      <c r="H7" s="171"/>
      <c r="I7" s="171"/>
      <c r="J7" s="171"/>
      <c r="K7" s="179"/>
      <c r="L7" s="173"/>
    </row>
    <row r="8" spans="1:12" s="167" customFormat="1" ht="15.75" customHeight="1">
      <c r="A8" s="169"/>
      <c r="B8" s="237" t="s">
        <v>90</v>
      </c>
      <c r="C8" s="237"/>
      <c r="D8" s="237"/>
      <c r="E8" s="180">
        <f>+DettaglioSenato!I33</f>
        <v>3187</v>
      </c>
      <c r="F8" s="180">
        <f>+DettaglioSenato!J33</f>
        <v>129</v>
      </c>
      <c r="G8" s="164"/>
      <c r="H8" s="237" t="s">
        <v>32</v>
      </c>
      <c r="I8" s="237"/>
      <c r="J8" s="237"/>
      <c r="K8" s="180">
        <f>+DettaglioSenato!L33</f>
        <v>3058</v>
      </c>
      <c r="L8" s="165"/>
    </row>
    <row r="9" spans="1:12" s="167" customFormat="1" ht="15.75" customHeight="1">
      <c r="A9" s="172"/>
      <c r="B9" s="233"/>
      <c r="C9" s="233"/>
      <c r="D9" s="233"/>
      <c r="E9" s="178"/>
      <c r="F9" s="178"/>
      <c r="G9" s="171"/>
      <c r="H9" s="236"/>
      <c r="I9" s="236"/>
      <c r="J9" s="236"/>
      <c r="K9" s="178"/>
      <c r="L9" s="173"/>
    </row>
    <row r="10" spans="1:12" s="167" customFormat="1" ht="15.75" customHeight="1">
      <c r="A10" s="169"/>
      <c r="B10" s="237" t="s">
        <v>91</v>
      </c>
      <c r="C10" s="237"/>
      <c r="D10" s="237"/>
      <c r="E10" s="180">
        <f>+DettaglioSenato!N33</f>
        <v>19</v>
      </c>
      <c r="F10" s="180">
        <f>+DettaglioSenato!O33</f>
        <v>2</v>
      </c>
      <c r="G10" s="164"/>
      <c r="H10" s="237" t="s">
        <v>45</v>
      </c>
      <c r="I10" s="237"/>
      <c r="J10" s="237"/>
      <c r="K10" s="180">
        <f>+DettaglioSenato!Q33</f>
        <v>17</v>
      </c>
      <c r="L10" s="165"/>
    </row>
    <row r="11" spans="1:12" s="167" customFormat="1" ht="15.75" customHeight="1">
      <c r="A11" s="172"/>
      <c r="B11" s="233"/>
      <c r="C11" s="233"/>
      <c r="D11" s="233"/>
      <c r="E11" s="178"/>
      <c r="F11" s="178"/>
      <c r="G11" s="171"/>
      <c r="H11" s="236"/>
      <c r="I11" s="236"/>
      <c r="J11" s="236"/>
      <c r="K11" s="178"/>
      <c r="L11" s="173"/>
    </row>
    <row r="12" spans="1:12" s="167" customFormat="1" ht="15.75" customHeight="1">
      <c r="A12" s="169"/>
      <c r="B12" s="237" t="s">
        <v>92</v>
      </c>
      <c r="C12" s="237"/>
      <c r="D12" s="237"/>
      <c r="E12" s="180">
        <f>+DettaglioSenato!S33</f>
        <v>68</v>
      </c>
      <c r="F12" s="180">
        <f>+DettaglioSenato!T33</f>
        <v>1</v>
      </c>
      <c r="G12" s="164"/>
      <c r="H12" s="237" t="s">
        <v>42</v>
      </c>
      <c r="I12" s="237"/>
      <c r="J12" s="237"/>
      <c r="K12" s="180">
        <f>+DettaglioSenato!V33</f>
        <v>67</v>
      </c>
      <c r="L12" s="165"/>
    </row>
    <row r="13" spans="1:12" s="167" customFormat="1" ht="15.75" customHeight="1">
      <c r="A13" s="172"/>
      <c r="B13" s="233"/>
      <c r="C13" s="233"/>
      <c r="D13" s="233"/>
      <c r="E13" s="178"/>
      <c r="F13" s="178"/>
      <c r="G13" s="171"/>
      <c r="H13" s="236"/>
      <c r="I13" s="236"/>
      <c r="J13" s="236"/>
      <c r="K13" s="178"/>
      <c r="L13" s="173"/>
    </row>
    <row r="14" spans="1:12" s="167" customFormat="1" ht="15.75" customHeight="1">
      <c r="A14" s="169"/>
      <c r="B14" s="237" t="s">
        <v>93</v>
      </c>
      <c r="C14" s="237"/>
      <c r="D14" s="237"/>
      <c r="E14" s="180">
        <f>+DettaglioSenato!X33</f>
        <v>378</v>
      </c>
      <c r="F14" s="180">
        <f>+DettaglioSenato!Y33</f>
        <v>27</v>
      </c>
      <c r="G14" s="164"/>
      <c r="H14" s="237" t="s">
        <v>38</v>
      </c>
      <c r="I14" s="237"/>
      <c r="J14" s="237"/>
      <c r="K14" s="180">
        <f>+DettaglioSenato!AA33</f>
        <v>351</v>
      </c>
      <c r="L14" s="165"/>
    </row>
    <row r="15" spans="1:12" s="167" customFormat="1" ht="15.75" customHeight="1">
      <c r="A15" s="172"/>
      <c r="B15" s="233"/>
      <c r="C15" s="233"/>
      <c r="D15" s="233"/>
      <c r="E15" s="178"/>
      <c r="F15" s="178"/>
      <c r="G15" s="171"/>
      <c r="H15" s="236"/>
      <c r="I15" s="236"/>
      <c r="J15" s="236"/>
      <c r="K15" s="178"/>
      <c r="L15" s="173"/>
    </row>
    <row r="16" spans="1:12" s="167" customFormat="1" ht="15.75" customHeight="1">
      <c r="A16" s="169"/>
      <c r="B16" s="237" t="s">
        <v>94</v>
      </c>
      <c r="C16" s="237"/>
      <c r="D16" s="237"/>
      <c r="E16" s="180">
        <f>+DettaglioSenato!AC33</f>
        <v>124</v>
      </c>
      <c r="F16" s="180">
        <f>+DettaglioSenato!AD33</f>
        <v>1</v>
      </c>
      <c r="G16" s="164"/>
      <c r="H16" s="237" t="s">
        <v>119</v>
      </c>
      <c r="I16" s="237"/>
      <c r="J16" s="237"/>
      <c r="K16" s="180">
        <f>+DettaglioSenato!AF33</f>
        <v>123</v>
      </c>
      <c r="L16" s="165"/>
    </row>
    <row r="17" spans="1:12" s="167" customFormat="1" ht="15.75" customHeight="1">
      <c r="A17" s="168"/>
      <c r="B17" s="238"/>
      <c r="C17" s="238"/>
      <c r="D17" s="239"/>
      <c r="E17" s="182"/>
      <c r="F17" s="182"/>
      <c r="G17" s="166"/>
      <c r="H17" s="238"/>
      <c r="I17" s="238"/>
      <c r="J17" s="239"/>
      <c r="K17" s="182"/>
      <c r="L17" s="183"/>
    </row>
    <row r="18" spans="1:12" s="167" customFormat="1" ht="15.75" customHeight="1">
      <c r="A18" s="168"/>
      <c r="B18" s="234" t="s">
        <v>95</v>
      </c>
      <c r="C18" s="234"/>
      <c r="D18" s="234"/>
      <c r="E18" s="182">
        <f>+DettaglioSenato!AH33</f>
        <v>3882</v>
      </c>
      <c r="F18" s="182">
        <f>+DettaglioSenato!AI33</f>
        <v>75</v>
      </c>
      <c r="G18" s="166"/>
      <c r="H18" s="234" t="s">
        <v>118</v>
      </c>
      <c r="I18" s="234"/>
      <c r="J18" s="234"/>
      <c r="K18" s="182">
        <f>+DettaglioSenato!AK33</f>
        <v>1990</v>
      </c>
      <c r="L18" s="183"/>
    </row>
    <row r="19" spans="1:12" s="167" customFormat="1" ht="15.75" customHeight="1">
      <c r="A19" s="172"/>
      <c r="B19" s="233"/>
      <c r="C19" s="233"/>
      <c r="D19" s="233"/>
      <c r="E19" s="178"/>
      <c r="F19" s="178"/>
      <c r="G19" s="171"/>
      <c r="H19" s="235" t="s">
        <v>43</v>
      </c>
      <c r="I19" s="235"/>
      <c r="J19" s="235"/>
      <c r="K19" s="178">
        <f>+DettaglioSenato!AM33</f>
        <v>51</v>
      </c>
      <c r="L19" s="173"/>
    </row>
    <row r="20" spans="1:12" s="167" customFormat="1" ht="15.75" customHeight="1">
      <c r="A20" s="172"/>
      <c r="B20" s="233"/>
      <c r="C20" s="233"/>
      <c r="D20" s="233"/>
      <c r="E20" s="178"/>
      <c r="F20" s="178"/>
      <c r="G20" s="171"/>
      <c r="H20" s="235" t="s">
        <v>117</v>
      </c>
      <c r="I20" s="235"/>
      <c r="J20" s="235"/>
      <c r="K20" s="178">
        <f>+DettaglioSenato!AO33</f>
        <v>1324</v>
      </c>
      <c r="L20" s="173"/>
    </row>
    <row r="21" spans="1:12" s="167" customFormat="1" ht="15.75" customHeight="1">
      <c r="A21" s="174"/>
      <c r="B21" s="231"/>
      <c r="C21" s="231"/>
      <c r="D21" s="231"/>
      <c r="E21" s="184"/>
      <c r="F21" s="184"/>
      <c r="G21" s="185"/>
      <c r="H21" s="232" t="s">
        <v>71</v>
      </c>
      <c r="I21" s="232"/>
      <c r="J21" s="232"/>
      <c r="K21" s="184">
        <f>+DettaglioSenato!AQ33</f>
        <v>442</v>
      </c>
      <c r="L21" s="186"/>
    </row>
    <row r="22" spans="1:12" s="167" customFormat="1" ht="15.75" customHeight="1">
      <c r="A22" s="172"/>
      <c r="B22" s="233"/>
      <c r="C22" s="233"/>
      <c r="D22" s="233"/>
      <c r="E22" s="178"/>
      <c r="F22" s="178"/>
      <c r="G22" s="171"/>
      <c r="H22" s="236"/>
      <c r="I22" s="236"/>
      <c r="J22" s="236"/>
      <c r="K22" s="178"/>
      <c r="L22" s="173"/>
    </row>
    <row r="23" spans="1:12" s="167" customFormat="1" ht="15.75" customHeight="1">
      <c r="A23" s="169"/>
      <c r="B23" s="237" t="s">
        <v>96</v>
      </c>
      <c r="C23" s="237"/>
      <c r="D23" s="237"/>
      <c r="E23" s="180">
        <f>+DettaglioSenato!AS33</f>
        <v>127</v>
      </c>
      <c r="F23" s="180">
        <f>+DettaglioSenato!AT33</f>
        <v>3</v>
      </c>
      <c r="G23" s="164"/>
      <c r="H23" s="237" t="s">
        <v>41</v>
      </c>
      <c r="I23" s="237"/>
      <c r="J23" s="237"/>
      <c r="K23" s="180">
        <f>+DettaglioSenato!AV33</f>
        <v>124</v>
      </c>
      <c r="L23" s="165"/>
    </row>
    <row r="24" spans="1:12" s="167" customFormat="1" ht="15.75" customHeight="1">
      <c r="A24" s="172"/>
      <c r="B24" s="233"/>
      <c r="C24" s="233"/>
      <c r="D24" s="233"/>
      <c r="E24" s="178"/>
      <c r="F24" s="178"/>
      <c r="G24" s="171"/>
      <c r="H24" s="236"/>
      <c r="I24" s="236"/>
      <c r="J24" s="236"/>
      <c r="K24" s="178"/>
      <c r="L24" s="173"/>
    </row>
    <row r="25" spans="1:12" s="167" customFormat="1" ht="15.75" customHeight="1">
      <c r="A25" s="169"/>
      <c r="B25" s="237" t="s">
        <v>97</v>
      </c>
      <c r="C25" s="237"/>
      <c r="D25" s="237"/>
      <c r="E25" s="180">
        <f>+DettaglioSenato!AX33</f>
        <v>78</v>
      </c>
      <c r="F25" s="180">
        <f>+DettaglioSenato!AY33</f>
        <v>7</v>
      </c>
      <c r="G25" s="164"/>
      <c r="H25" s="237" t="s">
        <v>46</v>
      </c>
      <c r="I25" s="237"/>
      <c r="J25" s="237"/>
      <c r="K25" s="180">
        <f>+DettaglioSenato!BA33</f>
        <v>71</v>
      </c>
      <c r="L25" s="165"/>
    </row>
    <row r="26" spans="1:12" s="167" customFormat="1" ht="15.75" customHeight="1">
      <c r="A26" s="172"/>
      <c r="B26" s="233"/>
      <c r="C26" s="233"/>
      <c r="D26" s="233"/>
      <c r="E26" s="178"/>
      <c r="F26" s="178"/>
      <c r="G26" s="171"/>
      <c r="H26" s="236"/>
      <c r="I26" s="236"/>
      <c r="J26" s="236"/>
      <c r="K26" s="178"/>
      <c r="L26" s="173"/>
    </row>
    <row r="27" spans="1:12" s="167" customFormat="1" ht="15.75" customHeight="1">
      <c r="A27" s="169"/>
      <c r="B27" s="237" t="s">
        <v>98</v>
      </c>
      <c r="C27" s="237"/>
      <c r="D27" s="237"/>
      <c r="E27" s="180">
        <f>+DettaglioSenato!BC33</f>
        <v>61</v>
      </c>
      <c r="F27" s="180">
        <f>+DettaglioSenato!BD33</f>
        <v>1</v>
      </c>
      <c r="G27" s="164"/>
      <c r="H27" s="237" t="s">
        <v>40</v>
      </c>
      <c r="I27" s="237"/>
      <c r="J27" s="237"/>
      <c r="K27" s="180">
        <f>+DettaglioSenato!BF33</f>
        <v>60</v>
      </c>
      <c r="L27" s="165"/>
    </row>
    <row r="28" spans="1:12" s="167" customFormat="1" ht="15.75" customHeight="1">
      <c r="A28" s="172"/>
      <c r="B28" s="233"/>
      <c r="C28" s="233"/>
      <c r="D28" s="233"/>
      <c r="E28" s="178"/>
      <c r="F28" s="178"/>
      <c r="G28" s="171"/>
      <c r="H28" s="236"/>
      <c r="I28" s="236"/>
      <c r="J28" s="236"/>
      <c r="K28" s="178"/>
      <c r="L28" s="173"/>
    </row>
    <row r="29" spans="1:12" s="167" customFormat="1" ht="15.75" customHeight="1">
      <c r="A29" s="168"/>
      <c r="B29" s="234" t="s">
        <v>99</v>
      </c>
      <c r="C29" s="234"/>
      <c r="D29" s="234"/>
      <c r="E29" s="182">
        <f>+DettaglioSenato!BH33</f>
        <v>4488</v>
      </c>
      <c r="F29" s="182">
        <f>+DettaglioSenato!BI33</f>
        <v>89</v>
      </c>
      <c r="G29" s="166"/>
      <c r="H29" s="234" t="s">
        <v>35</v>
      </c>
      <c r="I29" s="234"/>
      <c r="J29" s="234"/>
      <c r="K29" s="182">
        <f>+DettaglioSenato!BK33</f>
        <v>3952</v>
      </c>
      <c r="L29" s="183"/>
    </row>
    <row r="30" spans="1:12" s="167" customFormat="1" ht="15.75" customHeight="1">
      <c r="A30" s="172"/>
      <c r="B30" s="233"/>
      <c r="C30" s="233"/>
      <c r="D30" s="233"/>
      <c r="E30" s="179"/>
      <c r="F30" s="179"/>
      <c r="G30" s="171"/>
      <c r="H30" s="235" t="s">
        <v>80</v>
      </c>
      <c r="I30" s="235"/>
      <c r="J30" s="235"/>
      <c r="K30" s="178">
        <f>+DettaglioSenato!BM33</f>
        <v>37</v>
      </c>
      <c r="L30" s="173"/>
    </row>
    <row r="31" spans="1:12" s="167" customFormat="1" ht="15.75" customHeight="1">
      <c r="A31" s="172"/>
      <c r="B31" s="233"/>
      <c r="C31" s="233"/>
      <c r="D31" s="233"/>
      <c r="E31" s="179"/>
      <c r="F31" s="179"/>
      <c r="G31" s="171"/>
      <c r="H31" s="235" t="s">
        <v>120</v>
      </c>
      <c r="I31" s="235"/>
      <c r="J31" s="235"/>
      <c r="K31" s="178">
        <f>+DettaglioSenato!BO33</f>
        <v>346</v>
      </c>
      <c r="L31" s="173"/>
    </row>
    <row r="32" spans="1:12" s="167" customFormat="1" ht="15.75" customHeight="1">
      <c r="A32" s="174"/>
      <c r="B32" s="231"/>
      <c r="C32" s="231"/>
      <c r="D32" s="231"/>
      <c r="E32" s="187"/>
      <c r="F32" s="187"/>
      <c r="G32" s="185"/>
      <c r="H32" s="232" t="s">
        <v>44</v>
      </c>
      <c r="I32" s="232"/>
      <c r="J32" s="232"/>
      <c r="K32" s="184">
        <f>+DettaglioSenato!BQ33</f>
        <v>64</v>
      </c>
      <c r="L32" s="186"/>
    </row>
    <row r="33" spans="1:12" s="167" customFormat="1" ht="6.75" customHeight="1">
      <c r="A33" s="172"/>
      <c r="B33" s="177"/>
      <c r="C33" s="177"/>
      <c r="D33" s="177"/>
      <c r="E33" s="179"/>
      <c r="F33" s="179"/>
      <c r="G33" s="171"/>
      <c r="H33" s="181"/>
      <c r="I33" s="181"/>
      <c r="J33" s="181"/>
      <c r="K33" s="178"/>
      <c r="L33" s="173"/>
    </row>
    <row r="34" spans="1:12" s="167" customFormat="1" ht="21.75" customHeight="1">
      <c r="A34" s="172"/>
      <c r="B34" s="233"/>
      <c r="C34" s="233"/>
      <c r="D34" s="233"/>
      <c r="E34" s="248" t="s">
        <v>51</v>
      </c>
      <c r="F34" s="248" t="s">
        <v>121</v>
      </c>
      <c r="G34" s="171"/>
      <c r="H34" s="171"/>
      <c r="I34" s="171"/>
      <c r="J34" s="171"/>
      <c r="K34" s="249" t="s">
        <v>122</v>
      </c>
      <c r="L34" s="173"/>
    </row>
    <row r="35" spans="1:12" s="167" customFormat="1" ht="15.75" customHeight="1">
      <c r="A35" s="172"/>
      <c r="B35" s="177"/>
      <c r="C35" s="177"/>
      <c r="D35" s="177"/>
      <c r="E35" s="184">
        <f>SUM(E8,E10,E12,E18,E14,E16,E23,E25,E27,E29)</f>
        <v>12412</v>
      </c>
      <c r="F35" s="184">
        <f>SUM(F8:F30)</f>
        <v>335</v>
      </c>
      <c r="G35" s="171"/>
      <c r="H35" s="171"/>
      <c r="I35" s="171"/>
      <c r="J35" s="171"/>
      <c r="K35" s="184">
        <f>SUM(K32,K31,K30,K29,K27,K25,K23,K16,K14,K21,K20,K19,K18,K12,K10,K8)</f>
        <v>12077</v>
      </c>
      <c r="L35" s="173"/>
    </row>
    <row r="36" spans="1:12" s="167" customFormat="1" ht="15.75" customHeight="1">
      <c r="A36" s="174"/>
      <c r="B36" s="231"/>
      <c r="C36" s="231"/>
      <c r="D36" s="231"/>
      <c r="E36" s="185"/>
      <c r="F36" s="185"/>
      <c r="G36" s="185"/>
      <c r="H36" s="185"/>
      <c r="I36" s="185"/>
      <c r="J36" s="185"/>
      <c r="K36" s="185"/>
      <c r="L36" s="186"/>
    </row>
  </sheetData>
  <sheetProtection/>
  <mergeCells count="61">
    <mergeCell ref="A1:C1"/>
    <mergeCell ref="E1:G1"/>
    <mergeCell ref="I2:J2"/>
    <mergeCell ref="I3:J3"/>
    <mergeCell ref="I4:J4"/>
    <mergeCell ref="I1:L1"/>
    <mergeCell ref="B6:D6"/>
    <mergeCell ref="H6:J6"/>
    <mergeCell ref="B7:D7"/>
    <mergeCell ref="B8:D8"/>
    <mergeCell ref="H8:J8"/>
    <mergeCell ref="B9:D9"/>
    <mergeCell ref="H9:J9"/>
    <mergeCell ref="B10:D10"/>
    <mergeCell ref="H10:J10"/>
    <mergeCell ref="B11:D11"/>
    <mergeCell ref="H11:J11"/>
    <mergeCell ref="B12:D12"/>
    <mergeCell ref="H12:J12"/>
    <mergeCell ref="B13:D13"/>
    <mergeCell ref="H13:J13"/>
    <mergeCell ref="B18:D18"/>
    <mergeCell ref="H18:J18"/>
    <mergeCell ref="B19:D19"/>
    <mergeCell ref="H19:J19"/>
    <mergeCell ref="B17:D17"/>
    <mergeCell ref="H17:J17"/>
    <mergeCell ref="B14:D14"/>
    <mergeCell ref="H14:J14"/>
    <mergeCell ref="B15:D15"/>
    <mergeCell ref="H15:J15"/>
    <mergeCell ref="B16:D16"/>
    <mergeCell ref="H16:J16"/>
    <mergeCell ref="B22:D22"/>
    <mergeCell ref="H22:J22"/>
    <mergeCell ref="B20:D20"/>
    <mergeCell ref="H20:J20"/>
    <mergeCell ref="B21:D21"/>
    <mergeCell ref="H21:J21"/>
    <mergeCell ref="B23:D23"/>
    <mergeCell ref="H23:J23"/>
    <mergeCell ref="B24:D24"/>
    <mergeCell ref="H24:J24"/>
    <mergeCell ref="B25:D25"/>
    <mergeCell ref="H25:J25"/>
    <mergeCell ref="B26:D26"/>
    <mergeCell ref="H26:J26"/>
    <mergeCell ref="B27:D27"/>
    <mergeCell ref="H27:J27"/>
    <mergeCell ref="B28:D28"/>
    <mergeCell ref="H28:J28"/>
    <mergeCell ref="B32:D32"/>
    <mergeCell ref="H32:J32"/>
    <mergeCell ref="B34:D34"/>
    <mergeCell ref="B36:D36"/>
    <mergeCell ref="B29:D29"/>
    <mergeCell ref="H29:J29"/>
    <mergeCell ref="B30:D30"/>
    <mergeCell ref="H30:J30"/>
    <mergeCell ref="B31:D31"/>
    <mergeCell ref="H31:J31"/>
  </mergeCells>
  <printOptions/>
  <pageMargins left="0.31496062992125984" right="0.31496062992125984" top="0.31496062992125984" bottom="0.3149606299212598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Dolfi Carlo</dc:creator>
  <cp:keywords/>
  <dc:description/>
  <cp:lastModifiedBy>administratorTMP</cp:lastModifiedBy>
  <cp:lastPrinted>2018-03-05T05:25:41Z</cp:lastPrinted>
  <dcterms:created xsi:type="dcterms:W3CDTF">1999-06-09T13:09:10Z</dcterms:created>
  <dcterms:modified xsi:type="dcterms:W3CDTF">2018-03-05T05:28:49Z</dcterms:modified>
  <cp:category/>
  <cp:version/>
  <cp:contentType/>
  <cp:contentStatus/>
</cp:coreProperties>
</file>